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aulo.gurgel\Desktop\"/>
    </mc:Choice>
  </mc:AlternateContent>
  <xr:revisionPtr revIDLastSave="0" documentId="13_ncr:1_{B88B5D77-D0D9-4214-A73A-667DFCCFBAB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Entrada" sheetId="1" r:id="rId1"/>
    <sheet name="Saída" sheetId="2" r:id="rId2"/>
    <sheet name="Estoque Geral" sheetId="3" r:id="rId3"/>
    <sheet name="Sucata" sheetId="5" r:id="rId4"/>
    <sheet name="Dados" sheetId="4" r:id="rId5"/>
  </sheets>
  <externalReferences>
    <externalReference r:id="rId6"/>
  </externalReferences>
  <definedNames>
    <definedName name="Entradas">[1]Entradas!$1:$1000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B11" i="5"/>
  <c r="B10" i="5"/>
  <c r="B9" i="5"/>
  <c r="B8" i="5"/>
  <c r="B7" i="5"/>
  <c r="B6" i="5"/>
  <c r="B5" i="5"/>
  <c r="B4" i="5"/>
  <c r="B3" i="5"/>
  <c r="B2" i="5"/>
  <c r="D11" i="3"/>
  <c r="C11" i="3"/>
  <c r="E11" i="3" s="1"/>
  <c r="B11" i="3"/>
  <c r="D10" i="3"/>
  <c r="C10" i="3"/>
  <c r="B10" i="3"/>
  <c r="D9" i="3"/>
  <c r="C9" i="3"/>
  <c r="E9" i="3" s="1"/>
  <c r="B9" i="3"/>
  <c r="D8" i="3"/>
  <c r="C8" i="3"/>
  <c r="E8" i="3" s="1"/>
  <c r="B8" i="3"/>
  <c r="D7" i="3"/>
  <c r="C7" i="3"/>
  <c r="E7" i="3" s="1"/>
  <c r="B7" i="3"/>
  <c r="D6" i="3"/>
  <c r="C6" i="3"/>
  <c r="B6" i="3"/>
  <c r="D5" i="3"/>
  <c r="C5" i="3"/>
  <c r="E5" i="3" s="1"/>
  <c r="B5" i="3"/>
  <c r="D4" i="3"/>
  <c r="C4" i="3"/>
  <c r="E4" i="3" s="1"/>
  <c r="B4" i="3"/>
  <c r="D3" i="3"/>
  <c r="C3" i="3"/>
  <c r="E3" i="3" s="1"/>
  <c r="B3" i="3"/>
  <c r="D2" i="3"/>
  <c r="C2" i="3"/>
  <c r="B2" i="3"/>
  <c r="F223" i="2"/>
  <c r="B223" i="2"/>
  <c r="F222" i="2"/>
  <c r="B222" i="2"/>
  <c r="F221" i="2"/>
  <c r="B221" i="2"/>
  <c r="F220" i="2"/>
  <c r="B220" i="2"/>
  <c r="F219" i="2"/>
  <c r="B219" i="2"/>
  <c r="F218" i="2"/>
  <c r="B218" i="2"/>
  <c r="F217" i="2"/>
  <c r="B217" i="2"/>
  <c r="F216" i="2"/>
  <c r="B216" i="2"/>
  <c r="F215" i="2"/>
  <c r="B215" i="2"/>
  <c r="F214" i="2"/>
  <c r="B214" i="2"/>
  <c r="F213" i="2"/>
  <c r="B213" i="2"/>
  <c r="F212" i="2"/>
  <c r="B212" i="2"/>
  <c r="F211" i="2"/>
  <c r="B211" i="2"/>
  <c r="F210" i="2"/>
  <c r="B210" i="2"/>
  <c r="F209" i="2"/>
  <c r="B209" i="2"/>
  <c r="F208" i="2"/>
  <c r="B208" i="2"/>
  <c r="F207" i="2"/>
  <c r="B207" i="2"/>
  <c r="F206" i="2"/>
  <c r="B206" i="2"/>
  <c r="F205" i="2"/>
  <c r="B205" i="2"/>
  <c r="F204" i="2"/>
  <c r="B204" i="2"/>
  <c r="F203" i="2"/>
  <c r="B203" i="2"/>
  <c r="F202" i="2"/>
  <c r="B202" i="2"/>
  <c r="F201" i="2"/>
  <c r="B201" i="2"/>
  <c r="F200" i="2"/>
  <c r="B200" i="2"/>
  <c r="F199" i="2"/>
  <c r="B199" i="2"/>
  <c r="F198" i="2"/>
  <c r="B198" i="2"/>
  <c r="F197" i="2"/>
  <c r="B197" i="2"/>
  <c r="F196" i="2"/>
  <c r="B196" i="2"/>
  <c r="F195" i="2"/>
  <c r="B195" i="2"/>
  <c r="F194" i="2"/>
  <c r="B194" i="2"/>
  <c r="F193" i="2"/>
  <c r="B193" i="2"/>
  <c r="F192" i="2"/>
  <c r="B192" i="2"/>
  <c r="F191" i="2"/>
  <c r="B191" i="2"/>
  <c r="F190" i="2"/>
  <c r="B190" i="2"/>
  <c r="F189" i="2"/>
  <c r="B189" i="2"/>
  <c r="F188" i="2"/>
  <c r="B188" i="2"/>
  <c r="F187" i="2"/>
  <c r="B187" i="2"/>
  <c r="F186" i="2"/>
  <c r="B186" i="2"/>
  <c r="F185" i="2"/>
  <c r="B185" i="2"/>
  <c r="F184" i="2"/>
  <c r="B184" i="2"/>
  <c r="F183" i="2"/>
  <c r="B183" i="2"/>
  <c r="F182" i="2"/>
  <c r="B182" i="2"/>
  <c r="F181" i="2"/>
  <c r="B181" i="2"/>
  <c r="F180" i="2"/>
  <c r="B180" i="2"/>
  <c r="F179" i="2"/>
  <c r="B179" i="2"/>
  <c r="F178" i="2"/>
  <c r="B178" i="2"/>
  <c r="F177" i="2"/>
  <c r="B177" i="2"/>
  <c r="F176" i="2"/>
  <c r="B176" i="2"/>
  <c r="F175" i="2"/>
  <c r="B175" i="2"/>
  <c r="F174" i="2"/>
  <c r="B174" i="2"/>
  <c r="F173" i="2"/>
  <c r="B173" i="2"/>
  <c r="F172" i="2"/>
  <c r="B172" i="2"/>
  <c r="F171" i="2"/>
  <c r="B171" i="2"/>
  <c r="F170" i="2"/>
  <c r="B170" i="2"/>
  <c r="F169" i="2"/>
  <c r="B169" i="2"/>
  <c r="F168" i="2"/>
  <c r="B168" i="2"/>
  <c r="F167" i="2"/>
  <c r="B167" i="2"/>
  <c r="F166" i="2"/>
  <c r="B166" i="2"/>
  <c r="F165" i="2"/>
  <c r="B165" i="2"/>
  <c r="F164" i="2"/>
  <c r="B164" i="2"/>
  <c r="F163" i="2"/>
  <c r="B163" i="2"/>
  <c r="F162" i="2"/>
  <c r="B162" i="2"/>
  <c r="F161" i="2"/>
  <c r="B161" i="2"/>
  <c r="F160" i="2"/>
  <c r="B160" i="2"/>
  <c r="F159" i="2"/>
  <c r="B159" i="2"/>
  <c r="F158" i="2"/>
  <c r="B158" i="2"/>
  <c r="F157" i="2"/>
  <c r="B157" i="2"/>
  <c r="F156" i="2"/>
  <c r="B156" i="2"/>
  <c r="F155" i="2"/>
  <c r="B155" i="2"/>
  <c r="F154" i="2"/>
  <c r="B154" i="2"/>
  <c r="F153" i="2"/>
  <c r="B153" i="2"/>
  <c r="F152" i="2"/>
  <c r="B152" i="2"/>
  <c r="F151" i="2"/>
  <c r="B151" i="2"/>
  <c r="F150" i="2"/>
  <c r="B150" i="2"/>
  <c r="F149" i="2"/>
  <c r="B149" i="2"/>
  <c r="F148" i="2"/>
  <c r="B148" i="2"/>
  <c r="F147" i="2"/>
  <c r="B147" i="2"/>
  <c r="F146" i="2"/>
  <c r="B146" i="2"/>
  <c r="F145" i="2"/>
  <c r="B145" i="2"/>
  <c r="F144" i="2"/>
  <c r="B144" i="2"/>
  <c r="F143" i="2"/>
  <c r="B143" i="2"/>
  <c r="F142" i="2"/>
  <c r="B142" i="2"/>
  <c r="F141" i="2"/>
  <c r="B141" i="2"/>
  <c r="F140" i="2"/>
  <c r="B140" i="2"/>
  <c r="F139" i="2"/>
  <c r="B139" i="2"/>
  <c r="F138" i="2"/>
  <c r="B138" i="2"/>
  <c r="F137" i="2"/>
  <c r="B137" i="2"/>
  <c r="F136" i="2"/>
  <c r="B136" i="2"/>
  <c r="F135" i="2"/>
  <c r="B135" i="2"/>
  <c r="F134" i="2"/>
  <c r="B134" i="2"/>
  <c r="D133" i="2"/>
  <c r="F133" i="2" s="1"/>
  <c r="B133" i="2"/>
  <c r="F132" i="2"/>
  <c r="B132" i="2"/>
  <c r="F131" i="2"/>
  <c r="B131" i="2"/>
  <c r="F130" i="2"/>
  <c r="B130" i="2"/>
  <c r="F129" i="2"/>
  <c r="B129" i="2"/>
  <c r="F128" i="2"/>
  <c r="B128" i="2"/>
  <c r="F127" i="2"/>
  <c r="B127" i="2"/>
  <c r="F126" i="2"/>
  <c r="B126" i="2"/>
  <c r="F125" i="2"/>
  <c r="B125" i="2"/>
  <c r="F124" i="2"/>
  <c r="B124" i="2"/>
  <c r="E123" i="2"/>
  <c r="B123" i="2"/>
  <c r="F122" i="2"/>
  <c r="B122" i="2"/>
  <c r="F121" i="2"/>
  <c r="B121" i="2"/>
  <c r="F120" i="2"/>
  <c r="B120" i="2"/>
  <c r="E119" i="2"/>
  <c r="F119" i="2" s="1"/>
  <c r="B119" i="2"/>
  <c r="F118" i="2"/>
  <c r="B118" i="2"/>
  <c r="F117" i="2"/>
  <c r="B117" i="2"/>
  <c r="F116" i="2"/>
  <c r="B116" i="2"/>
  <c r="F115" i="2"/>
  <c r="B115" i="2"/>
  <c r="F114" i="2"/>
  <c r="B114" i="2"/>
  <c r="F113" i="2"/>
  <c r="B113" i="2"/>
  <c r="E112" i="2"/>
  <c r="F112" i="2" s="1"/>
  <c r="B112" i="2"/>
  <c r="F111" i="2"/>
  <c r="E111" i="2"/>
  <c r="B111" i="2"/>
  <c r="F110" i="2"/>
  <c r="B110" i="2"/>
  <c r="F109" i="2"/>
  <c r="B109" i="2"/>
  <c r="F108" i="2"/>
  <c r="B108" i="2"/>
  <c r="D107" i="2"/>
  <c r="F107" i="2" s="1"/>
  <c r="B107" i="2"/>
  <c r="F106" i="2"/>
  <c r="B106" i="2"/>
  <c r="F105" i="2"/>
  <c r="D105" i="2"/>
  <c r="B105" i="2"/>
  <c r="D104" i="2"/>
  <c r="F104" i="2" s="1"/>
  <c r="B104" i="2"/>
  <c r="F103" i="2"/>
  <c r="D103" i="2"/>
  <c r="B103" i="2"/>
  <c r="D102" i="2"/>
  <c r="F102" i="2" s="1"/>
  <c r="B102" i="2"/>
  <c r="F101" i="2"/>
  <c r="D101" i="2"/>
  <c r="B101" i="2"/>
  <c r="F100" i="2"/>
  <c r="B100" i="2"/>
  <c r="F99" i="2"/>
  <c r="B99" i="2"/>
  <c r="F98" i="2"/>
  <c r="B98" i="2"/>
  <c r="F97" i="2"/>
  <c r="B97" i="2"/>
  <c r="F96" i="2"/>
  <c r="B96" i="2"/>
  <c r="D95" i="2"/>
  <c r="F95" i="2" s="1"/>
  <c r="B95" i="2"/>
  <c r="F94" i="2"/>
  <c r="D94" i="2"/>
  <c r="B94" i="2"/>
  <c r="D93" i="2"/>
  <c r="F93" i="2" s="1"/>
  <c r="B93" i="2"/>
  <c r="F92" i="2"/>
  <c r="B92" i="2"/>
  <c r="F91" i="2"/>
  <c r="B91" i="2"/>
  <c r="F90" i="2"/>
  <c r="B90" i="2"/>
  <c r="F89" i="2"/>
  <c r="B89" i="2"/>
  <c r="B88" i="2"/>
  <c r="E87" i="2"/>
  <c r="E88" i="2" s="1"/>
  <c r="F88" i="2" s="1"/>
  <c r="B87" i="2"/>
  <c r="E86" i="2"/>
  <c r="F86" i="2" s="1"/>
  <c r="B86" i="2"/>
  <c r="F85" i="2"/>
  <c r="B85" i="2"/>
  <c r="F84" i="2"/>
  <c r="B84" i="2"/>
  <c r="F83" i="2"/>
  <c r="B83" i="2"/>
  <c r="F82" i="2"/>
  <c r="B82" i="2"/>
  <c r="F81" i="2"/>
  <c r="B81" i="2"/>
  <c r="F80" i="2"/>
  <c r="B80" i="2"/>
  <c r="F79" i="2"/>
  <c r="B79" i="2"/>
  <c r="F78" i="2"/>
  <c r="B78" i="2"/>
  <c r="F77" i="2"/>
  <c r="B77" i="2"/>
  <c r="F76" i="2"/>
  <c r="B76" i="2"/>
  <c r="D75" i="2"/>
  <c r="F75" i="2" s="1"/>
  <c r="B75" i="2"/>
  <c r="F74" i="2"/>
  <c r="D74" i="2"/>
  <c r="B74" i="2"/>
  <c r="F73" i="2"/>
  <c r="B73" i="2"/>
  <c r="F72" i="2"/>
  <c r="B72" i="2"/>
  <c r="D71" i="2"/>
  <c r="F71" i="2" s="1"/>
  <c r="B71" i="2"/>
  <c r="F70" i="2"/>
  <c r="D70" i="2"/>
  <c r="B70" i="2"/>
  <c r="D69" i="2"/>
  <c r="F69" i="2" s="1"/>
  <c r="B69" i="2"/>
  <c r="F68" i="2"/>
  <c r="B68" i="2"/>
  <c r="E67" i="2"/>
  <c r="F67" i="2" s="1"/>
  <c r="B67" i="2"/>
  <c r="F66" i="2"/>
  <c r="B66" i="2"/>
  <c r="F65" i="2"/>
  <c r="B65" i="2"/>
  <c r="F64" i="2"/>
  <c r="B64" i="2"/>
  <c r="F63" i="2"/>
  <c r="B63" i="2"/>
  <c r="F62" i="2"/>
  <c r="B62" i="2"/>
  <c r="F61" i="2"/>
  <c r="B61" i="2"/>
  <c r="F60" i="2"/>
  <c r="B60" i="2"/>
  <c r="D59" i="2"/>
  <c r="F59" i="2" s="1"/>
  <c r="B59" i="2"/>
  <c r="F58" i="2"/>
  <c r="D58" i="2"/>
  <c r="B58" i="2"/>
  <c r="D57" i="2"/>
  <c r="F57" i="2" s="1"/>
  <c r="B57" i="2"/>
  <c r="F56" i="2"/>
  <c r="D56" i="2"/>
  <c r="B56" i="2"/>
  <c r="D55" i="2"/>
  <c r="F55" i="2" s="1"/>
  <c r="C55" i="2"/>
  <c r="B55" i="2"/>
  <c r="D54" i="2"/>
  <c r="F54" i="2" s="1"/>
  <c r="B54" i="2"/>
  <c r="F53" i="2"/>
  <c r="D53" i="2"/>
  <c r="B53" i="2"/>
  <c r="F52" i="2"/>
  <c r="B52" i="2"/>
  <c r="F51" i="2"/>
  <c r="B51" i="2"/>
  <c r="F50" i="2"/>
  <c r="B50" i="2"/>
  <c r="F49" i="2"/>
  <c r="B49" i="2"/>
  <c r="F48" i="2"/>
  <c r="B48" i="2"/>
  <c r="F47" i="2"/>
  <c r="B47" i="2"/>
  <c r="F46" i="2"/>
  <c r="B46" i="2"/>
  <c r="F45" i="2"/>
  <c r="B45" i="2"/>
  <c r="D44" i="2"/>
  <c r="F44" i="2" s="1"/>
  <c r="B44" i="2"/>
  <c r="F43" i="2"/>
  <c r="D43" i="2"/>
  <c r="B43" i="2"/>
  <c r="D42" i="2"/>
  <c r="F42" i="2" s="1"/>
  <c r="B42" i="2"/>
  <c r="F41" i="2"/>
  <c r="D41" i="2"/>
  <c r="B41" i="2"/>
  <c r="D40" i="2"/>
  <c r="F40" i="2" s="1"/>
  <c r="B40" i="2"/>
  <c r="F39" i="2"/>
  <c r="B39" i="2"/>
  <c r="F38" i="2"/>
  <c r="B38" i="2"/>
  <c r="F37" i="2"/>
  <c r="B37" i="2"/>
  <c r="F36" i="2"/>
  <c r="B36" i="2"/>
  <c r="F35" i="2"/>
  <c r="B35" i="2"/>
  <c r="F34" i="2"/>
  <c r="B34" i="2"/>
  <c r="F33" i="2"/>
  <c r="B33" i="2"/>
  <c r="F32" i="2"/>
  <c r="D32" i="2"/>
  <c r="B32" i="2"/>
  <c r="F31" i="2"/>
  <c r="B31" i="2"/>
  <c r="F30" i="2"/>
  <c r="B30" i="2"/>
  <c r="D29" i="2"/>
  <c r="F29" i="2" s="1"/>
  <c r="B29" i="2"/>
  <c r="F28" i="2"/>
  <c r="D28" i="2"/>
  <c r="B28" i="2"/>
  <c r="F27" i="2"/>
  <c r="B27" i="2"/>
  <c r="F26" i="2"/>
  <c r="B26" i="2"/>
  <c r="D25" i="2"/>
  <c r="F25" i="2" s="1"/>
  <c r="B25" i="2"/>
  <c r="F24" i="2"/>
  <c r="D24" i="2"/>
  <c r="B24" i="2"/>
  <c r="G23" i="2"/>
  <c r="F23" i="2"/>
  <c r="C23" i="2"/>
  <c r="B23" i="2"/>
  <c r="F22" i="2"/>
  <c r="B22" i="2"/>
  <c r="D21" i="2"/>
  <c r="F21" i="2" s="1"/>
  <c r="B21" i="2"/>
  <c r="F20" i="2"/>
  <c r="D20" i="2"/>
  <c r="B20" i="2"/>
  <c r="D19" i="2"/>
  <c r="F19" i="2" s="1"/>
  <c r="B19" i="2"/>
  <c r="F18" i="2"/>
  <c r="D18" i="2"/>
  <c r="B18" i="2"/>
  <c r="F17" i="2"/>
  <c r="B17" i="2"/>
  <c r="F16" i="2"/>
  <c r="B16" i="2"/>
  <c r="F15" i="2"/>
  <c r="B15" i="2"/>
  <c r="F14" i="2"/>
  <c r="B14" i="2"/>
  <c r="D13" i="2"/>
  <c r="F13" i="2" s="1"/>
  <c r="B13" i="2"/>
  <c r="F12" i="2"/>
  <c r="B12" i="2"/>
  <c r="F11" i="2"/>
  <c r="B11" i="2"/>
  <c r="F10" i="2"/>
  <c r="D10" i="2"/>
  <c r="B10" i="2"/>
  <c r="B9" i="2"/>
  <c r="B8" i="2"/>
  <c r="B7" i="2"/>
  <c r="B6" i="2"/>
  <c r="B5" i="2"/>
  <c r="B4" i="2"/>
  <c r="B3" i="2"/>
  <c r="B2" i="2"/>
  <c r="D10" i="1"/>
  <c r="D7" i="1"/>
  <c r="B22" i="1"/>
  <c r="B21" i="1"/>
  <c r="B20" i="1"/>
  <c r="B19" i="1"/>
  <c r="B18" i="1"/>
  <c r="B17" i="1"/>
  <c r="E2" i="3" l="1"/>
  <c r="E6" i="3"/>
  <c r="E10" i="3"/>
  <c r="F87" i="2"/>
</calcChain>
</file>

<file path=xl/sharedStrings.xml><?xml version="1.0" encoding="utf-8"?>
<sst xmlns="http://schemas.openxmlformats.org/spreadsheetml/2006/main" count="345" uniqueCount="197">
  <si>
    <t>Código do Produto</t>
  </si>
  <si>
    <t>Descrição</t>
  </si>
  <si>
    <t>Data</t>
  </si>
  <si>
    <t>Entrada</t>
  </si>
  <si>
    <t>DOC</t>
  </si>
  <si>
    <t>TESTE22222</t>
  </si>
  <si>
    <t>TESTE11111</t>
  </si>
  <si>
    <t>BOBINA GUIA DE 50</t>
  </si>
  <si>
    <t>BOBINA GUIA DE 60</t>
  </si>
  <si>
    <t>BOBINA GUIA DE 70</t>
  </si>
  <si>
    <t xml:space="preserve">  BOBINA GUIA DE 100</t>
  </si>
  <si>
    <t>BOBINA 1/2 CANA TRANSVISION</t>
  </si>
  <si>
    <t>BOBINA 1/2 CANA</t>
  </si>
  <si>
    <t>BOBINA SOLEIRA</t>
  </si>
  <si>
    <t>BOBINA TUBO DE EIXO</t>
  </si>
  <si>
    <t>SUPER CANA</t>
  </si>
  <si>
    <t>MP P/ FURAR  - EM PO. DE TERC.</t>
  </si>
  <si>
    <t>SOLEIRA 35mm X 75mm</t>
  </si>
  <si>
    <t>GUIA 70mm</t>
  </si>
  <si>
    <t>INVENTÁRIO</t>
  </si>
  <si>
    <t>NF 748</t>
  </si>
  <si>
    <t>NF 862 - Obs.: 1 Pallets ficou na João Mafra</t>
  </si>
  <si>
    <t>NF 170653</t>
  </si>
  <si>
    <t>NF 170709</t>
  </si>
  <si>
    <t>NF 1083</t>
  </si>
  <si>
    <t>Qtd. (Pedido)</t>
  </si>
  <si>
    <t>Fator</t>
  </si>
  <si>
    <t>Saídas</t>
  </si>
  <si>
    <t>-</t>
  </si>
  <si>
    <t>1124-000125</t>
  </si>
  <si>
    <t>1124-000145</t>
  </si>
  <si>
    <t>1124-000128</t>
  </si>
  <si>
    <t>1124-000148</t>
  </si>
  <si>
    <t>1124-000183</t>
  </si>
  <si>
    <t>1124-000190</t>
  </si>
  <si>
    <t>1124-000232</t>
  </si>
  <si>
    <t>1124-000235</t>
  </si>
  <si>
    <t>1124-000241</t>
  </si>
  <si>
    <t>1124-000268</t>
  </si>
  <si>
    <t>1124-000311</t>
  </si>
  <si>
    <t>1124-000310</t>
  </si>
  <si>
    <t>1124-000324</t>
  </si>
  <si>
    <t>1124-000352</t>
  </si>
  <si>
    <t>1124-000355</t>
  </si>
  <si>
    <t>1124-000366</t>
  </si>
  <si>
    <t>1224-000010</t>
  </si>
  <si>
    <t>1224-000013</t>
  </si>
  <si>
    <t>1224-000029</t>
  </si>
  <si>
    <t>1224-000045</t>
  </si>
  <si>
    <t>1224-000047</t>
  </si>
  <si>
    <t>1224-000049</t>
  </si>
  <si>
    <t>1224-000062</t>
  </si>
  <si>
    <t>1224-000071</t>
  </si>
  <si>
    <t>1224-000077</t>
  </si>
  <si>
    <t>1224-000094</t>
  </si>
  <si>
    <t>1224-000107</t>
  </si>
  <si>
    <t>1224-000140</t>
  </si>
  <si>
    <t>1224-000145</t>
  </si>
  <si>
    <t>1224-000136</t>
  </si>
  <si>
    <t>1224-000176</t>
  </si>
  <si>
    <t>1224-000201</t>
  </si>
  <si>
    <t>0124-000196</t>
  </si>
  <si>
    <t>1224-000200</t>
  </si>
  <si>
    <t>1224-000206</t>
  </si>
  <si>
    <t>1224-000208</t>
  </si>
  <si>
    <t>1224-000231</t>
  </si>
  <si>
    <t>1224-000232</t>
  </si>
  <si>
    <t>1224-000234</t>
  </si>
  <si>
    <t>1224-000246</t>
  </si>
  <si>
    <t>1224-000259</t>
  </si>
  <si>
    <t>1224-000270</t>
  </si>
  <si>
    <t>1224-000278</t>
  </si>
  <si>
    <t>1224-000305</t>
  </si>
  <si>
    <t>1224-000307</t>
  </si>
  <si>
    <t>0124-000315</t>
  </si>
  <si>
    <t>1224-000323</t>
  </si>
  <si>
    <t>1224-000334</t>
  </si>
  <si>
    <t>1224-000339</t>
  </si>
  <si>
    <t>1224-000340</t>
  </si>
  <si>
    <t>0125-000002</t>
  </si>
  <si>
    <t>0125-000009</t>
  </si>
  <si>
    <t>0125-000013</t>
  </si>
  <si>
    <t>0125-000018</t>
  </si>
  <si>
    <t>0125-000028</t>
  </si>
  <si>
    <t>1224-000041</t>
  </si>
  <si>
    <t>0125-000080</t>
  </si>
  <si>
    <t>*</t>
  </si>
  <si>
    <t>1224-000076</t>
  </si>
  <si>
    <t>0125-000094</t>
  </si>
  <si>
    <t>0125-000101</t>
  </si>
  <si>
    <t>0125-000103</t>
  </si>
  <si>
    <t>0125-000108</t>
  </si>
  <si>
    <t>0125-000117</t>
  </si>
  <si>
    <t>0125-000148</t>
  </si>
  <si>
    <t>Ajuste de Inventário</t>
  </si>
  <si>
    <t>4954</t>
  </si>
  <si>
    <t>4794</t>
  </si>
  <si>
    <t>3651</t>
  </si>
  <si>
    <t>4950</t>
  </si>
  <si>
    <t>4949</t>
  </si>
  <si>
    <t>4785</t>
  </si>
  <si>
    <t>4735</t>
  </si>
  <si>
    <t>4748</t>
  </si>
  <si>
    <t>4529</t>
  </si>
  <si>
    <t>4530</t>
  </si>
  <si>
    <t>4751</t>
  </si>
  <si>
    <t>3606</t>
  </si>
  <si>
    <t>3649</t>
  </si>
  <si>
    <t>4942</t>
  </si>
  <si>
    <t>4938</t>
  </si>
  <si>
    <t>4764</t>
  </si>
  <si>
    <t>3608</t>
  </si>
  <si>
    <t>4535</t>
  </si>
  <si>
    <t>4536</t>
  </si>
  <si>
    <t>4763</t>
  </si>
  <si>
    <t>4766</t>
  </si>
  <si>
    <t>4775</t>
  </si>
  <si>
    <t>4930</t>
  </si>
  <si>
    <t>3642</t>
  </si>
  <si>
    <t>4708</t>
  </si>
  <si>
    <t>4693</t>
  </si>
  <si>
    <t>4692</t>
  </si>
  <si>
    <t>4906</t>
  </si>
  <si>
    <t>4571</t>
  </si>
  <si>
    <t>4786</t>
  </si>
  <si>
    <t>4895</t>
  </si>
  <si>
    <t>4894</t>
  </si>
  <si>
    <t>4684</t>
  </si>
  <si>
    <t>4588</t>
  </si>
  <si>
    <t>4604</t>
  </si>
  <si>
    <t>4683</t>
  </si>
  <si>
    <t>4621</t>
  </si>
  <si>
    <t>4843</t>
  </si>
  <si>
    <t>4849</t>
  </si>
  <si>
    <t>4673</t>
  </si>
  <si>
    <t>4666</t>
  </si>
  <si>
    <t>4884</t>
  </si>
  <si>
    <t>4634</t>
  </si>
  <si>
    <t>4881</t>
  </si>
  <si>
    <t>4802</t>
  </si>
  <si>
    <t>4872</t>
  </si>
  <si>
    <t>4854</t>
  </si>
  <si>
    <t>4826</t>
  </si>
  <si>
    <t>4586</t>
  </si>
  <si>
    <t>4811</t>
  </si>
  <si>
    <t>4776</t>
  </si>
  <si>
    <t>4752</t>
  </si>
  <si>
    <t>4718</t>
  </si>
  <si>
    <t>4955</t>
  </si>
  <si>
    <t>Entradas</t>
  </si>
  <si>
    <t>Saidas</t>
  </si>
  <si>
    <t>Saldo Total do Estoque</t>
  </si>
  <si>
    <t>Aguardando conf. De retorno</t>
  </si>
  <si>
    <t>Comprou esse item fora da Atrium</t>
  </si>
  <si>
    <t>CÓD. M.P.</t>
  </si>
  <si>
    <t>P.A.</t>
  </si>
  <si>
    <t>CÓD. P.A.</t>
  </si>
  <si>
    <t>FATOR</t>
  </si>
  <si>
    <t>UNIDADE</t>
  </si>
  <si>
    <t>MP</t>
  </si>
  <si>
    <t>TUBO DE EIXO OCTAGONAL</t>
  </si>
  <si>
    <t>TO</t>
  </si>
  <si>
    <t>kg/m</t>
  </si>
  <si>
    <t>Bobina Galv. para Eixo - 1,20 x 388 mm</t>
  </si>
  <si>
    <t>LMSL</t>
  </si>
  <si>
    <t>Bobina Galv. para Soleira - 0,80 x 238 mm</t>
  </si>
  <si>
    <t>GUIA 50mm</t>
  </si>
  <si>
    <t>LMGL50</t>
  </si>
  <si>
    <t>Bobina Galv. para Guia 50 - 1,20 x 128 mm</t>
  </si>
  <si>
    <t>GUIA 60mm</t>
  </si>
  <si>
    <t>LMGL60</t>
  </si>
  <si>
    <t>Bobina Galv. para Guia 60 - 1,20 x 137 mm</t>
  </si>
  <si>
    <t>LMGL70</t>
  </si>
  <si>
    <t>Bobina Galv. para Guia 70 - 1,20 x 165 mm</t>
  </si>
  <si>
    <t>GUIA 100mm</t>
  </si>
  <si>
    <t>LMGL100</t>
  </si>
  <si>
    <t>Bobina Galv. para Guia 100 - 1,20 x 225 mm</t>
  </si>
  <si>
    <t>1/2 CANA TRANSV. BCA</t>
  </si>
  <si>
    <t>LMCPPMPT</t>
  </si>
  <si>
    <t>kg/m²</t>
  </si>
  <si>
    <t>Bobina Bca. Transvision para 1/2 Cana - 0,80 x 125 mm</t>
  </si>
  <si>
    <t>1/2 CANA</t>
  </si>
  <si>
    <t>LMCGF</t>
  </si>
  <si>
    <t>Bobina Galv. para 1/2 Cana - 0,80 x 125 mm</t>
  </si>
  <si>
    <t>1/2 CANA TRANSV. CINZA</t>
  </si>
  <si>
    <t>LMCGMPT</t>
  </si>
  <si>
    <t>Bobina Galv. Transvison para 1/2 Cana - 0,80 x 125 mm</t>
  </si>
  <si>
    <t xml:space="preserve">SUPER CANA </t>
  </si>
  <si>
    <t>LMSCGF</t>
  </si>
  <si>
    <t>Bobina Super Cana - 0,80 x 175 mm</t>
  </si>
  <si>
    <t>SUCATA</t>
  </si>
  <si>
    <t>SUC</t>
  </si>
  <si>
    <t>Conferência de Lançamentos</t>
  </si>
  <si>
    <t>kg</t>
  </si>
  <si>
    <t>Sucata</t>
  </si>
  <si>
    <t>Valor Inicial M.P</t>
  </si>
  <si>
    <t>Valor Final P.A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</si>
</sst>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1" fillId="0" borderId="8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5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5" formatCode="#,##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o.gurgel\Desktop\Planilha_Controle%20de%20Estoque%20Inhaiba.xlsx" TargetMode="External"/><Relationship Id="rId1" Type="http://schemas.openxmlformats.org/officeDocument/2006/relationships/externalLinkPath" Target="Planilha_Controle%20de%20Estoque%20Inhai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radas"/>
      <sheetName val="Saídas"/>
      <sheetName val="Estoque Geral"/>
      <sheetName val="Dados"/>
    </sheetNames>
    <sheetDataSet>
      <sheetData sheetId="0">
        <row r="1">
          <cell r="A1" t="str">
            <v>Entradas do Estoque (Compras) - kg</v>
          </cell>
        </row>
        <row r="2">
          <cell r="A2" t="str">
            <v>Mês de referêcia: -</v>
          </cell>
        </row>
        <row r="3">
          <cell r="A3" t="str">
            <v>Código do Produto</v>
          </cell>
          <cell r="B3" t="str">
            <v>Descrição</v>
          </cell>
          <cell r="C3" t="str">
            <v>Data</v>
          </cell>
          <cell r="D3" t="str">
            <v>Entrada</v>
          </cell>
          <cell r="E3" t="str">
            <v>Doc</v>
          </cell>
        </row>
        <row r="4">
          <cell r="A4">
            <v>11647</v>
          </cell>
          <cell r="B4" t="str">
            <v>BOBINA GUIA DE 50</v>
          </cell>
          <cell r="C4">
            <v>45608</v>
          </cell>
          <cell r="D4">
            <v>1200</v>
          </cell>
          <cell r="E4" t="str">
            <v>INVENTÁRIO</v>
          </cell>
        </row>
        <row r="5">
          <cell r="A5">
            <v>11653</v>
          </cell>
          <cell r="B5" t="str">
            <v>BOBINA GUIA DE 60</v>
          </cell>
          <cell r="C5">
            <v>45608</v>
          </cell>
          <cell r="D5">
            <v>650</v>
          </cell>
          <cell r="E5" t="str">
            <v>INVENTÁRIO</v>
          </cell>
        </row>
        <row r="6">
          <cell r="A6">
            <v>11660</v>
          </cell>
          <cell r="B6" t="str">
            <v>BOBINA GUIA DE 70</v>
          </cell>
          <cell r="C6">
            <v>45608</v>
          </cell>
          <cell r="D6">
            <v>1</v>
          </cell>
          <cell r="E6" t="str">
            <v>INVENTÁRIO</v>
          </cell>
        </row>
        <row r="7">
          <cell r="A7">
            <v>11676</v>
          </cell>
          <cell r="B7" t="str">
            <v xml:space="preserve">  BOBINA GUIA DE 100</v>
          </cell>
          <cell r="C7">
            <v>45608</v>
          </cell>
          <cell r="D7">
            <v>1500</v>
          </cell>
          <cell r="E7" t="str">
            <v>INVENTÁRIO</v>
          </cell>
        </row>
        <row r="8">
          <cell r="A8">
            <v>11682</v>
          </cell>
          <cell r="B8" t="str">
            <v>BOBINA 1/2 CANA TRANSVISION</v>
          </cell>
          <cell r="C8">
            <v>45608</v>
          </cell>
          <cell r="D8">
            <v>11456</v>
          </cell>
          <cell r="E8" t="str">
            <v>INVENTÁRIO</v>
          </cell>
        </row>
        <row r="9">
          <cell r="A9">
            <v>11699</v>
          </cell>
          <cell r="B9" t="str">
            <v>BOBINA 1/2 CANA</v>
          </cell>
          <cell r="C9">
            <v>45608</v>
          </cell>
          <cell r="D9">
            <v>5886</v>
          </cell>
          <cell r="E9" t="str">
            <v>INVENTÁRIO</v>
          </cell>
        </row>
        <row r="10">
          <cell r="A10">
            <v>11631</v>
          </cell>
          <cell r="B10" t="str">
            <v>BOBINA SOLEIRA</v>
          </cell>
          <cell r="C10">
            <v>45608</v>
          </cell>
          <cell r="D10">
            <v>339</v>
          </cell>
          <cell r="E10" t="str">
            <v>INVENTÁRIO</v>
          </cell>
        </row>
        <row r="11">
          <cell r="A11">
            <v>11624</v>
          </cell>
          <cell r="B11" t="str">
            <v>BOBINA TUBO DE EIXO</v>
          </cell>
          <cell r="C11">
            <v>45608</v>
          </cell>
          <cell r="D11">
            <v>6400</v>
          </cell>
          <cell r="E11" t="str">
            <v>INVENTÁRIO</v>
          </cell>
        </row>
        <row r="12">
          <cell r="A12" t="str">
            <v>TESTE22222</v>
          </cell>
          <cell r="B12" t="str">
            <v>SUPER CANA</v>
          </cell>
          <cell r="C12">
            <v>45608</v>
          </cell>
          <cell r="D12">
            <v>3231</v>
          </cell>
          <cell r="E12" t="str">
            <v>INVENTÁRIO</v>
          </cell>
        </row>
        <row r="13">
          <cell r="A13" t="str">
            <v>TESTE11111</v>
          </cell>
          <cell r="B13" t="str">
            <v>MP P/ FURAR  - EM PO. DE TERC.</v>
          </cell>
          <cell r="C13">
            <v>45609</v>
          </cell>
          <cell r="D13">
            <v>4026</v>
          </cell>
          <cell r="E13" t="str">
            <v>INVENTÁRIO</v>
          </cell>
        </row>
        <row r="14">
          <cell r="A14">
            <v>11699</v>
          </cell>
          <cell r="B14" t="str">
            <v>BOBINA 1/2 CANA</v>
          </cell>
          <cell r="C14">
            <v>45636</v>
          </cell>
          <cell r="D14">
            <v>6785</v>
          </cell>
          <cell r="E14">
            <v>1090717</v>
          </cell>
        </row>
        <row r="15">
          <cell r="A15">
            <v>11699</v>
          </cell>
          <cell r="B15" t="str">
            <v>BOBINA 1/2 CANA</v>
          </cell>
          <cell r="C15">
            <v>45653</v>
          </cell>
          <cell r="D15">
            <v>10917</v>
          </cell>
          <cell r="E15" t="str">
            <v>NF 748</v>
          </cell>
        </row>
        <row r="16">
          <cell r="A16">
            <v>11699</v>
          </cell>
          <cell r="B16" t="str">
            <v>BOBINA 1/2 CANA</v>
          </cell>
          <cell r="C16">
            <v>45684</v>
          </cell>
          <cell r="D16">
            <v>14460</v>
          </cell>
          <cell r="E16" t="str">
            <v>NF 862 - Obs.: 1 Pallets ficou na João Mafra</v>
          </cell>
        </row>
        <row r="17">
          <cell r="A17">
            <v>11631</v>
          </cell>
          <cell r="B17" t="str">
            <v>SOLEIRA 35mm X 75mm</v>
          </cell>
          <cell r="C17">
            <v>45722</v>
          </cell>
          <cell r="D17">
            <v>2445</v>
          </cell>
          <cell r="E17" t="str">
            <v>NF 170653</v>
          </cell>
        </row>
        <row r="18">
          <cell r="A18">
            <v>11660</v>
          </cell>
          <cell r="B18" t="str">
            <v>GUIA 70mm</v>
          </cell>
          <cell r="C18">
            <v>45722</v>
          </cell>
          <cell r="D18">
            <v>3240</v>
          </cell>
          <cell r="E18" t="str">
            <v>NF 170709</v>
          </cell>
        </row>
        <row r="19">
          <cell r="A19">
            <v>11631</v>
          </cell>
          <cell r="B19" t="str">
            <v>BOBINA SOLEIRA</v>
          </cell>
          <cell r="C19">
            <v>45737</v>
          </cell>
          <cell r="D19">
            <v>2474</v>
          </cell>
          <cell r="E19" t="str">
            <v>NF 1083</v>
          </cell>
        </row>
        <row r="20">
          <cell r="A20">
            <v>11647</v>
          </cell>
          <cell r="B20" t="str">
            <v>BOBINA GUIA DE 50</v>
          </cell>
          <cell r="C20">
            <v>45737</v>
          </cell>
          <cell r="D20">
            <v>1273</v>
          </cell>
          <cell r="E20" t="str">
            <v>NF 1083</v>
          </cell>
        </row>
        <row r="21">
          <cell r="A21">
            <v>11653</v>
          </cell>
          <cell r="B21" t="str">
            <v>BOBINA GUIA DE 60</v>
          </cell>
          <cell r="C21">
            <v>45737</v>
          </cell>
          <cell r="D21">
            <v>5744</v>
          </cell>
          <cell r="E21" t="str">
            <v>NF 1083</v>
          </cell>
        </row>
        <row r="22">
          <cell r="A22">
            <v>11660</v>
          </cell>
          <cell r="B22" t="str">
            <v>BOBINA GUIA DE 70</v>
          </cell>
          <cell r="C22">
            <v>45737</v>
          </cell>
          <cell r="D22">
            <v>820</v>
          </cell>
          <cell r="E22" t="str">
            <v>NF 1083</v>
          </cell>
        </row>
        <row r="23">
          <cell r="A23">
            <v>11676</v>
          </cell>
          <cell r="B23" t="str">
            <v xml:space="preserve">  BOBINA GUIA DE 100</v>
          </cell>
          <cell r="C23">
            <v>45737</v>
          </cell>
          <cell r="D23">
            <v>2431</v>
          </cell>
          <cell r="E23" t="str">
            <v>NF 1083</v>
          </cell>
        </row>
        <row r="24">
          <cell r="A24" t="str">
            <v>TESTE22222</v>
          </cell>
          <cell r="B24" t="str">
            <v>SUPER CANA</v>
          </cell>
          <cell r="C24">
            <v>45737</v>
          </cell>
          <cell r="D24">
            <v>1827</v>
          </cell>
          <cell r="E24" t="str">
            <v>NF 1083</v>
          </cell>
        </row>
      </sheetData>
      <sheetData sheetId="1">
        <row r="1">
          <cell r="A1" t="str">
            <v>Saídas do Estoque (Vendas) - kg</v>
          </cell>
        </row>
        <row r="2">
          <cell r="A2" t="str">
            <v>Mês de referêcia: -</v>
          </cell>
        </row>
        <row r="3">
          <cell r="A3" t="str">
            <v>Código do Produto</v>
          </cell>
          <cell r="F3" t="str">
            <v>Saídas</v>
          </cell>
        </row>
        <row r="4">
          <cell r="A4">
            <v>11647</v>
          </cell>
          <cell r="F4">
            <v>1</v>
          </cell>
        </row>
        <row r="5">
          <cell r="A5">
            <v>11653</v>
          </cell>
          <cell r="F5">
            <v>1</v>
          </cell>
        </row>
        <row r="6">
          <cell r="A6">
            <v>11660</v>
          </cell>
          <cell r="F6">
            <v>1</v>
          </cell>
        </row>
        <row r="7">
          <cell r="A7">
            <v>11676</v>
          </cell>
          <cell r="F7">
            <v>1</v>
          </cell>
        </row>
        <row r="8">
          <cell r="A8">
            <v>11682</v>
          </cell>
          <cell r="F8">
            <v>1</v>
          </cell>
        </row>
        <row r="9">
          <cell r="A9">
            <v>11699</v>
          </cell>
          <cell r="F9">
            <v>1</v>
          </cell>
        </row>
        <row r="10">
          <cell r="A10">
            <v>11631</v>
          </cell>
          <cell r="F10">
            <v>1</v>
          </cell>
        </row>
        <row r="11">
          <cell r="A11">
            <v>11624</v>
          </cell>
          <cell r="F11">
            <v>1</v>
          </cell>
        </row>
        <row r="12">
          <cell r="A12">
            <v>11699</v>
          </cell>
          <cell r="F12">
            <v>137.99893333332471</v>
          </cell>
        </row>
        <row r="13">
          <cell r="A13">
            <v>11647</v>
          </cell>
          <cell r="F13">
            <v>11.375</v>
          </cell>
        </row>
        <row r="14">
          <cell r="A14">
            <v>11631</v>
          </cell>
          <cell r="F14">
            <v>4.08</v>
          </cell>
        </row>
        <row r="15">
          <cell r="A15">
            <v>11699</v>
          </cell>
          <cell r="F15">
            <v>193.93919999998786</v>
          </cell>
        </row>
        <row r="16">
          <cell r="A16">
            <v>11624</v>
          </cell>
          <cell r="F16">
            <v>14.64</v>
          </cell>
        </row>
        <row r="17">
          <cell r="A17">
            <v>11647</v>
          </cell>
          <cell r="F17">
            <v>3.75</v>
          </cell>
        </row>
        <row r="18">
          <cell r="A18">
            <v>11647</v>
          </cell>
          <cell r="F18">
            <v>3.75</v>
          </cell>
        </row>
        <row r="19">
          <cell r="A19">
            <v>11631</v>
          </cell>
          <cell r="F19">
            <v>5</v>
          </cell>
        </row>
        <row r="20">
          <cell r="A20">
            <v>11699</v>
          </cell>
          <cell r="F20">
            <v>247.99999999998451</v>
          </cell>
        </row>
        <row r="21">
          <cell r="A21">
            <v>11699</v>
          </cell>
          <cell r="F21">
            <v>110.71999999999309</v>
          </cell>
        </row>
        <row r="22">
          <cell r="A22">
            <v>11682</v>
          </cell>
          <cell r="F22">
            <v>172.79692307692309</v>
          </cell>
        </row>
        <row r="23">
          <cell r="A23">
            <v>11699</v>
          </cell>
          <cell r="F23">
            <v>40.383999999997478</v>
          </cell>
        </row>
        <row r="24">
          <cell r="A24">
            <v>11631</v>
          </cell>
          <cell r="F24">
            <v>6.31</v>
          </cell>
        </row>
        <row r="25">
          <cell r="A25">
            <v>11676</v>
          </cell>
          <cell r="F25">
            <v>19.8</v>
          </cell>
        </row>
        <row r="26">
          <cell r="A26">
            <v>11699</v>
          </cell>
          <cell r="F26">
            <v>225.96799999998586</v>
          </cell>
        </row>
        <row r="27">
          <cell r="A27">
            <v>11699</v>
          </cell>
          <cell r="F27">
            <v>228.75199999998569</v>
          </cell>
        </row>
        <row r="28">
          <cell r="A28">
            <v>11631</v>
          </cell>
          <cell r="F28">
            <v>5</v>
          </cell>
        </row>
        <row r="29">
          <cell r="A29">
            <v>11631</v>
          </cell>
          <cell r="F29">
            <v>5</v>
          </cell>
        </row>
        <row r="30">
          <cell r="A30">
            <v>11699</v>
          </cell>
          <cell r="F30">
            <v>343.1999999999785</v>
          </cell>
        </row>
        <row r="31">
          <cell r="A31">
            <v>11699</v>
          </cell>
          <cell r="F31">
            <v>193.43999999998792</v>
          </cell>
        </row>
        <row r="32">
          <cell r="A32">
            <v>11660</v>
          </cell>
          <cell r="F32">
            <v>10.01</v>
          </cell>
        </row>
        <row r="33">
          <cell r="A33">
            <v>11631</v>
          </cell>
          <cell r="F33">
            <v>6.2</v>
          </cell>
        </row>
        <row r="34">
          <cell r="A34">
            <v>11699</v>
          </cell>
          <cell r="F34">
            <v>79.999999999994998</v>
          </cell>
        </row>
        <row r="35">
          <cell r="A35">
            <v>11699</v>
          </cell>
          <cell r="F35">
            <v>98.511999999993847</v>
          </cell>
        </row>
        <row r="36">
          <cell r="A36">
            <v>11682</v>
          </cell>
          <cell r="F36">
            <v>79.415384615384625</v>
          </cell>
        </row>
        <row r="37">
          <cell r="A37">
            <v>11631</v>
          </cell>
          <cell r="F37">
            <v>2.6</v>
          </cell>
        </row>
        <row r="38">
          <cell r="A38">
            <v>11631</v>
          </cell>
          <cell r="F38">
            <v>2.6</v>
          </cell>
        </row>
        <row r="39">
          <cell r="A39">
            <v>11631</v>
          </cell>
          <cell r="F39">
            <v>2.6</v>
          </cell>
        </row>
        <row r="40">
          <cell r="A40">
            <v>11631</v>
          </cell>
          <cell r="F40">
            <v>2.9</v>
          </cell>
        </row>
        <row r="41">
          <cell r="A41">
            <v>11699</v>
          </cell>
          <cell r="F41">
            <v>166.3999999999896</v>
          </cell>
        </row>
        <row r="42">
          <cell r="A42">
            <v>11699</v>
          </cell>
          <cell r="F42">
            <v>78.591999999995096</v>
          </cell>
        </row>
        <row r="43">
          <cell r="A43">
            <v>11682</v>
          </cell>
          <cell r="F43">
            <v>203.13542564102565</v>
          </cell>
        </row>
        <row r="44">
          <cell r="A44">
            <v>11699</v>
          </cell>
          <cell r="F44">
            <v>279.23946666664921</v>
          </cell>
        </row>
        <row r="45">
          <cell r="A45">
            <v>11647</v>
          </cell>
          <cell r="F45">
            <v>14.5</v>
          </cell>
        </row>
        <row r="46">
          <cell r="A46">
            <v>11631</v>
          </cell>
          <cell r="F46">
            <v>8.9499999999999993</v>
          </cell>
        </row>
        <row r="47">
          <cell r="A47">
            <v>11682</v>
          </cell>
          <cell r="F47">
            <v>1030.7432307692309</v>
          </cell>
        </row>
        <row r="48">
          <cell r="A48">
            <v>11699</v>
          </cell>
          <cell r="F48">
            <v>46.063999999997122</v>
          </cell>
        </row>
        <row r="49">
          <cell r="A49">
            <v>11631</v>
          </cell>
          <cell r="F49">
            <v>25.92</v>
          </cell>
        </row>
        <row r="50">
          <cell r="A50">
            <v>11699</v>
          </cell>
          <cell r="F50">
            <v>142.1994666666578</v>
          </cell>
        </row>
        <row r="51">
          <cell r="A51">
            <v>11631</v>
          </cell>
          <cell r="F51">
            <v>3.95</v>
          </cell>
        </row>
        <row r="52">
          <cell r="A52">
            <v>11647</v>
          </cell>
          <cell r="F52">
            <v>22.5</v>
          </cell>
        </row>
        <row r="53">
          <cell r="A53">
            <v>11699</v>
          </cell>
          <cell r="F53">
            <v>125.21599999999218</v>
          </cell>
        </row>
        <row r="54">
          <cell r="A54">
            <v>11699</v>
          </cell>
          <cell r="F54">
            <v>82.953599999994822</v>
          </cell>
        </row>
        <row r="55">
          <cell r="A55">
            <v>11699</v>
          </cell>
          <cell r="F55">
            <v>257.99999999998386</v>
          </cell>
        </row>
        <row r="56">
          <cell r="A56">
            <v>11647</v>
          </cell>
          <cell r="F56">
            <v>16</v>
          </cell>
        </row>
        <row r="57">
          <cell r="A57">
            <v>11631</v>
          </cell>
          <cell r="F57">
            <v>7.5</v>
          </cell>
        </row>
        <row r="58">
          <cell r="A58">
            <v>11699</v>
          </cell>
          <cell r="F58">
            <v>117.31413333332601</v>
          </cell>
        </row>
        <row r="59">
          <cell r="A59">
            <v>11699</v>
          </cell>
          <cell r="F59">
            <v>213.53599999998664</v>
          </cell>
        </row>
        <row r="60">
          <cell r="A60">
            <v>11631</v>
          </cell>
          <cell r="F60">
            <v>7.4</v>
          </cell>
        </row>
        <row r="61">
          <cell r="A61">
            <v>11660</v>
          </cell>
          <cell r="F61">
            <v>31.5</v>
          </cell>
        </row>
        <row r="62">
          <cell r="A62">
            <v>11699</v>
          </cell>
          <cell r="F62">
            <v>241.91999999998487</v>
          </cell>
        </row>
        <row r="63">
          <cell r="A63">
            <v>11682</v>
          </cell>
          <cell r="F63">
            <v>24.03</v>
          </cell>
        </row>
        <row r="64">
          <cell r="A64">
            <v>11647</v>
          </cell>
          <cell r="F64">
            <v>13.5</v>
          </cell>
        </row>
        <row r="65">
          <cell r="A65">
            <v>11631</v>
          </cell>
          <cell r="F65">
            <v>10</v>
          </cell>
        </row>
        <row r="66">
          <cell r="A66">
            <v>11624</v>
          </cell>
          <cell r="F66">
            <v>15.372000000000002</v>
          </cell>
        </row>
        <row r="67">
          <cell r="A67">
            <v>11699</v>
          </cell>
          <cell r="F67">
            <v>103.19999999999355</v>
          </cell>
        </row>
        <row r="68">
          <cell r="A68">
            <v>11676</v>
          </cell>
          <cell r="F68">
            <v>16.5</v>
          </cell>
        </row>
        <row r="69">
          <cell r="A69">
            <v>11660</v>
          </cell>
          <cell r="F69">
            <v>7</v>
          </cell>
        </row>
        <row r="70">
          <cell r="A70">
            <v>11624</v>
          </cell>
          <cell r="F70">
            <v>14.64</v>
          </cell>
        </row>
        <row r="71">
          <cell r="A71">
            <v>11699</v>
          </cell>
          <cell r="F71">
            <v>18.119466666665534</v>
          </cell>
        </row>
        <row r="72">
          <cell r="A72">
            <v>11631</v>
          </cell>
          <cell r="F72">
            <v>7.55</v>
          </cell>
        </row>
        <row r="73">
          <cell r="A73">
            <v>11699</v>
          </cell>
          <cell r="F73">
            <v>312.47999999998046</v>
          </cell>
        </row>
        <row r="74">
          <cell r="A74">
            <v>11660</v>
          </cell>
          <cell r="F74">
            <v>16.45</v>
          </cell>
        </row>
        <row r="75">
          <cell r="A75">
            <v>11631</v>
          </cell>
          <cell r="F75">
            <v>6.2</v>
          </cell>
        </row>
        <row r="76">
          <cell r="A76">
            <v>11699</v>
          </cell>
          <cell r="F76">
            <v>261.23946666665034</v>
          </cell>
        </row>
        <row r="77">
          <cell r="A77">
            <v>11699</v>
          </cell>
          <cell r="F77">
            <v>84.671999999994711</v>
          </cell>
        </row>
        <row r="78">
          <cell r="A78">
            <v>11647</v>
          </cell>
          <cell r="F78">
            <v>6.75</v>
          </cell>
        </row>
        <row r="79">
          <cell r="A79">
            <v>11631</v>
          </cell>
          <cell r="F79">
            <v>2.94</v>
          </cell>
        </row>
        <row r="80">
          <cell r="A80">
            <v>11624</v>
          </cell>
          <cell r="F80">
            <v>10.98</v>
          </cell>
        </row>
        <row r="81">
          <cell r="A81">
            <v>11699</v>
          </cell>
          <cell r="F81">
            <v>188.7839999999882</v>
          </cell>
        </row>
        <row r="82">
          <cell r="A82">
            <v>11647</v>
          </cell>
          <cell r="F82">
            <v>10</v>
          </cell>
        </row>
        <row r="83">
          <cell r="A83">
            <v>11631</v>
          </cell>
          <cell r="F83">
            <v>4.1399999999999997</v>
          </cell>
        </row>
        <row r="84">
          <cell r="A84">
            <v>11699</v>
          </cell>
          <cell r="F84">
            <v>379.64799999997626</v>
          </cell>
        </row>
        <row r="85">
          <cell r="A85">
            <v>11647</v>
          </cell>
          <cell r="F85">
            <v>13.25</v>
          </cell>
        </row>
        <row r="86">
          <cell r="A86">
            <v>11631</v>
          </cell>
          <cell r="F86">
            <v>6.16</v>
          </cell>
        </row>
        <row r="87">
          <cell r="A87">
            <v>11682</v>
          </cell>
          <cell r="F87">
            <v>168.92838974358978</v>
          </cell>
        </row>
        <row r="88">
          <cell r="A88">
            <v>11631</v>
          </cell>
          <cell r="F88">
            <v>56.5333333333298</v>
          </cell>
        </row>
        <row r="89">
          <cell r="A89">
            <v>11660</v>
          </cell>
          <cell r="F89">
            <v>8</v>
          </cell>
        </row>
        <row r="90">
          <cell r="A90">
            <v>11624</v>
          </cell>
          <cell r="F90">
            <v>3</v>
          </cell>
        </row>
        <row r="91">
          <cell r="A91">
            <v>11699</v>
          </cell>
          <cell r="F91">
            <v>107.74399999999328</v>
          </cell>
        </row>
        <row r="92">
          <cell r="A92" t="str">
            <v>TESTE22222</v>
          </cell>
          <cell r="F92">
            <v>256.0992</v>
          </cell>
        </row>
        <row r="93">
          <cell r="A93">
            <v>11699</v>
          </cell>
          <cell r="F93">
            <v>496.58666666663561</v>
          </cell>
        </row>
        <row r="94">
          <cell r="A94">
            <v>11676</v>
          </cell>
          <cell r="F94">
            <v>27.5</v>
          </cell>
        </row>
        <row r="95">
          <cell r="A95">
            <v>11699</v>
          </cell>
          <cell r="F95">
            <v>702.57599999995614</v>
          </cell>
        </row>
        <row r="96">
          <cell r="A96">
            <v>11631</v>
          </cell>
          <cell r="F96">
            <v>19.600000000000001</v>
          </cell>
        </row>
        <row r="97">
          <cell r="A97">
            <v>11699</v>
          </cell>
          <cell r="F97">
            <v>257.59999999998388</v>
          </cell>
        </row>
        <row r="98">
          <cell r="A98">
            <v>11699</v>
          </cell>
          <cell r="F98">
            <v>26.666666666665002</v>
          </cell>
        </row>
        <row r="99">
          <cell r="A99">
            <v>11699</v>
          </cell>
          <cell r="F99">
            <v>142.39999999999108</v>
          </cell>
        </row>
        <row r="100">
          <cell r="A100">
            <v>11699</v>
          </cell>
          <cell r="F100">
            <v>122.11199999999238</v>
          </cell>
        </row>
        <row r="101">
          <cell r="A101">
            <v>11660</v>
          </cell>
          <cell r="F101">
            <v>12.6</v>
          </cell>
        </row>
        <row r="102">
          <cell r="A102">
            <v>11631</v>
          </cell>
          <cell r="F102">
            <v>3.18</v>
          </cell>
        </row>
        <row r="103">
          <cell r="A103">
            <v>11699</v>
          </cell>
          <cell r="F103">
            <v>286.30399999998212</v>
          </cell>
        </row>
        <row r="104">
          <cell r="A104">
            <v>11660</v>
          </cell>
          <cell r="F104">
            <v>24.150000000000002</v>
          </cell>
        </row>
        <row r="105">
          <cell r="A105">
            <v>11631</v>
          </cell>
          <cell r="F105">
            <v>7.7799999999999994</v>
          </cell>
        </row>
        <row r="106">
          <cell r="A106">
            <v>11699</v>
          </cell>
          <cell r="F106">
            <v>365.83999999997712</v>
          </cell>
        </row>
        <row r="107">
          <cell r="A107">
            <v>11699</v>
          </cell>
          <cell r="F107">
            <v>172.98346666665583</v>
          </cell>
        </row>
        <row r="108">
          <cell r="A108">
            <v>11660</v>
          </cell>
          <cell r="F108">
            <v>14</v>
          </cell>
        </row>
        <row r="109">
          <cell r="A109">
            <v>11682</v>
          </cell>
          <cell r="F109">
            <v>57.507692307692324</v>
          </cell>
        </row>
        <row r="110">
          <cell r="A110">
            <v>11699</v>
          </cell>
          <cell r="F110">
            <v>139.91570999999999</v>
          </cell>
        </row>
        <row r="111">
          <cell r="A111">
            <v>11631</v>
          </cell>
          <cell r="F111">
            <v>3.75</v>
          </cell>
        </row>
        <row r="112">
          <cell r="A112">
            <v>11682</v>
          </cell>
          <cell r="F112">
            <v>37.380000000000003</v>
          </cell>
        </row>
        <row r="113">
          <cell r="A113">
            <v>11699</v>
          </cell>
          <cell r="F113">
            <v>16.065000000000001</v>
          </cell>
        </row>
        <row r="114">
          <cell r="A114">
            <v>11647</v>
          </cell>
          <cell r="F114">
            <v>63.999999999996</v>
          </cell>
        </row>
        <row r="115">
          <cell r="A115" t="str">
            <v>TESTE22222</v>
          </cell>
          <cell r="F115">
            <v>138.52799999999999</v>
          </cell>
        </row>
        <row r="116">
          <cell r="A116">
            <v>11699</v>
          </cell>
          <cell r="F116">
            <v>124.82299499999999</v>
          </cell>
        </row>
        <row r="117">
          <cell r="A117">
            <v>11699</v>
          </cell>
          <cell r="F117">
            <v>125.99136</v>
          </cell>
        </row>
        <row r="118">
          <cell r="A118">
            <v>11699</v>
          </cell>
          <cell r="F118">
            <v>110.59455</v>
          </cell>
        </row>
        <row r="119">
          <cell r="A119">
            <v>11699</v>
          </cell>
          <cell r="F119">
            <v>121.63800000000001</v>
          </cell>
        </row>
        <row r="120">
          <cell r="A120">
            <v>11699</v>
          </cell>
          <cell r="F120">
            <v>170.89071999999999</v>
          </cell>
        </row>
        <row r="121">
          <cell r="A121">
            <v>11624</v>
          </cell>
          <cell r="F121">
            <v>74.69</v>
          </cell>
        </row>
        <row r="122">
          <cell r="A122">
            <v>11699</v>
          </cell>
          <cell r="F122">
            <v>219.18847500000001</v>
          </cell>
        </row>
        <row r="123">
          <cell r="A123">
            <v>11647</v>
          </cell>
          <cell r="F123">
            <v>12.25</v>
          </cell>
        </row>
        <row r="124">
          <cell r="A124">
            <v>11631</v>
          </cell>
          <cell r="F124">
            <v>4.1500000000000004</v>
          </cell>
        </row>
        <row r="125">
          <cell r="A125">
            <v>11647</v>
          </cell>
          <cell r="F125" t="str">
            <v>*</v>
          </cell>
        </row>
        <row r="126">
          <cell r="A126">
            <v>11699</v>
          </cell>
          <cell r="F126">
            <v>64.699679000000003</v>
          </cell>
        </row>
        <row r="127">
          <cell r="A127">
            <v>11647</v>
          </cell>
          <cell r="F127">
            <v>7.5</v>
          </cell>
        </row>
        <row r="128">
          <cell r="A128">
            <v>11699</v>
          </cell>
          <cell r="F128">
            <v>204.463875</v>
          </cell>
        </row>
        <row r="129">
          <cell r="A129">
            <v>11676</v>
          </cell>
          <cell r="F129">
            <v>28.875</v>
          </cell>
        </row>
        <row r="130">
          <cell r="A130">
            <v>11631</v>
          </cell>
          <cell r="F130">
            <v>3.65</v>
          </cell>
        </row>
        <row r="131">
          <cell r="A131">
            <v>11699</v>
          </cell>
          <cell r="F131">
            <v>58.018124999999998</v>
          </cell>
        </row>
        <row r="132">
          <cell r="A132">
            <v>11699</v>
          </cell>
          <cell r="F132">
            <v>17.324878999999999</v>
          </cell>
        </row>
        <row r="133">
          <cell r="A133">
            <v>11699</v>
          </cell>
          <cell r="F133">
            <v>19.8462</v>
          </cell>
        </row>
        <row r="134">
          <cell r="A134">
            <v>11699</v>
          </cell>
          <cell r="F134">
            <v>53.160073999999994</v>
          </cell>
        </row>
        <row r="135">
          <cell r="A135">
            <v>11660</v>
          </cell>
          <cell r="F135">
            <v>-134.75</v>
          </cell>
        </row>
        <row r="136">
          <cell r="A136">
            <v>11699</v>
          </cell>
          <cell r="F136">
            <v>176.26839999999999</v>
          </cell>
        </row>
        <row r="137">
          <cell r="A137">
            <v>11699</v>
          </cell>
          <cell r="F137">
            <v>22.606529000000002</v>
          </cell>
        </row>
        <row r="138">
          <cell r="A138">
            <v>11699</v>
          </cell>
          <cell r="F138">
            <v>158.47084000000001</v>
          </cell>
        </row>
        <row r="139">
          <cell r="A139">
            <v>11699</v>
          </cell>
          <cell r="F139">
            <v>492.95400000000001</v>
          </cell>
        </row>
        <row r="140">
          <cell r="A140">
            <v>11699</v>
          </cell>
          <cell r="F140">
            <v>492.95400000000001</v>
          </cell>
        </row>
        <row r="141">
          <cell r="A141">
            <v>11699</v>
          </cell>
          <cell r="F141">
            <v>492.95400000000001</v>
          </cell>
        </row>
        <row r="142">
          <cell r="A142">
            <v>11699</v>
          </cell>
          <cell r="F142">
            <v>59.004032999999993</v>
          </cell>
        </row>
        <row r="143">
          <cell r="A143">
            <v>11699</v>
          </cell>
          <cell r="F143">
            <v>84.879850000000005</v>
          </cell>
        </row>
        <row r="144">
          <cell r="A144">
            <v>11699</v>
          </cell>
          <cell r="F144">
            <v>27.528600000000001</v>
          </cell>
        </row>
        <row r="145">
          <cell r="A145">
            <v>11699</v>
          </cell>
          <cell r="F145">
            <v>4.7374799999999997</v>
          </cell>
        </row>
        <row r="146">
          <cell r="A146">
            <v>11699</v>
          </cell>
          <cell r="F146">
            <v>152.927775</v>
          </cell>
        </row>
        <row r="147">
          <cell r="A147">
            <v>11699</v>
          </cell>
          <cell r="F147">
            <v>120.42161999999999</v>
          </cell>
        </row>
        <row r="148">
          <cell r="A148">
            <v>11699</v>
          </cell>
          <cell r="F148">
            <v>244.49238000000003</v>
          </cell>
        </row>
        <row r="149">
          <cell r="A149">
            <v>11699</v>
          </cell>
          <cell r="F149">
            <v>221.909325</v>
          </cell>
        </row>
        <row r="150">
          <cell r="A150">
            <v>11699</v>
          </cell>
          <cell r="F150">
            <v>95.069699999999997</v>
          </cell>
        </row>
        <row r="151">
          <cell r="A151">
            <v>11699</v>
          </cell>
          <cell r="F151">
            <v>63.875955000000005</v>
          </cell>
        </row>
        <row r="152">
          <cell r="A152">
            <v>11699</v>
          </cell>
          <cell r="F152">
            <v>99.871199999999988</v>
          </cell>
        </row>
        <row r="153">
          <cell r="A153">
            <v>11699</v>
          </cell>
          <cell r="F153">
            <v>35.851199999999999</v>
          </cell>
        </row>
        <row r="154">
          <cell r="A154">
            <v>11699</v>
          </cell>
          <cell r="F154">
            <v>173.37682999999998</v>
          </cell>
        </row>
        <row r="155">
          <cell r="A155">
            <v>11699</v>
          </cell>
          <cell r="F155">
            <v>54.57705</v>
          </cell>
        </row>
        <row r="156">
          <cell r="A156">
            <v>11699</v>
          </cell>
          <cell r="F156">
            <v>126.4395</v>
          </cell>
        </row>
        <row r="157">
          <cell r="A157">
            <v>11699</v>
          </cell>
          <cell r="F157">
            <v>207.32877000000002</v>
          </cell>
        </row>
        <row r="158">
          <cell r="A158">
            <v>11699</v>
          </cell>
          <cell r="F158">
            <v>14.724599999999999</v>
          </cell>
        </row>
        <row r="159">
          <cell r="A159">
            <v>11699</v>
          </cell>
          <cell r="F159">
            <v>36.651449999999997</v>
          </cell>
        </row>
        <row r="160">
          <cell r="A160">
            <v>11699</v>
          </cell>
          <cell r="F160">
            <v>94.301459999999992</v>
          </cell>
        </row>
        <row r="161">
          <cell r="A161">
            <v>11699</v>
          </cell>
          <cell r="F161">
            <v>67.861199999999997</v>
          </cell>
        </row>
        <row r="162">
          <cell r="A162">
            <v>11699</v>
          </cell>
          <cell r="F162">
            <v>97.47045</v>
          </cell>
        </row>
        <row r="163">
          <cell r="A163">
            <v>11699</v>
          </cell>
          <cell r="F163">
            <v>387.32099999999997</v>
          </cell>
        </row>
        <row r="164">
          <cell r="A164">
            <v>11699</v>
          </cell>
          <cell r="F164">
            <v>79.704899999999995</v>
          </cell>
        </row>
        <row r="165">
          <cell r="A165">
            <v>11699</v>
          </cell>
          <cell r="F165">
            <v>168.05250000000001</v>
          </cell>
        </row>
        <row r="166">
          <cell r="A166">
            <v>11699</v>
          </cell>
          <cell r="F166">
            <v>3.3183699999999998</v>
          </cell>
        </row>
        <row r="167">
          <cell r="A167">
            <v>11699</v>
          </cell>
          <cell r="F167">
            <v>8.2457760000000011</v>
          </cell>
        </row>
        <row r="168">
          <cell r="A168">
            <v>11699</v>
          </cell>
          <cell r="F168">
            <v>24.0075</v>
          </cell>
        </row>
        <row r="169">
          <cell r="A169">
            <v>11699</v>
          </cell>
          <cell r="F169">
            <v>43.440770999999998</v>
          </cell>
        </row>
        <row r="170">
          <cell r="A170">
            <v>11699</v>
          </cell>
          <cell r="F170">
            <v>116.19630000000001</v>
          </cell>
        </row>
        <row r="171">
          <cell r="A171">
            <v>11699</v>
          </cell>
          <cell r="F171">
            <v>68.565420000000003</v>
          </cell>
        </row>
        <row r="172">
          <cell r="A172">
            <v>11699</v>
          </cell>
          <cell r="F172">
            <v>3.8411999999999997</v>
          </cell>
        </row>
        <row r="173">
          <cell r="A173">
            <v>11699</v>
          </cell>
          <cell r="F173">
            <v>42.413249999999998</v>
          </cell>
        </row>
        <row r="174">
          <cell r="A174">
            <v>11699</v>
          </cell>
          <cell r="F174">
            <v>120.03749999999999</v>
          </cell>
        </row>
        <row r="175">
          <cell r="A175">
            <v>11699</v>
          </cell>
          <cell r="F175">
            <v>32.410125000000001</v>
          </cell>
        </row>
        <row r="176">
          <cell r="A176">
            <v>11699</v>
          </cell>
          <cell r="F176">
            <v>98.918368999999998</v>
          </cell>
        </row>
        <row r="177">
          <cell r="A177">
            <v>11699</v>
          </cell>
          <cell r="F177">
            <v>100.422839</v>
          </cell>
        </row>
        <row r="178">
          <cell r="A178">
            <v>11699</v>
          </cell>
          <cell r="F178">
            <v>104.936249</v>
          </cell>
        </row>
        <row r="179">
          <cell r="A179">
            <v>11699</v>
          </cell>
          <cell r="F179">
            <v>11.639903</v>
          </cell>
        </row>
        <row r="180">
          <cell r="A180">
            <v>11699</v>
          </cell>
          <cell r="F180">
            <v>159.98597999999998</v>
          </cell>
        </row>
        <row r="181">
          <cell r="A181">
            <v>11699</v>
          </cell>
          <cell r="F181">
            <v>210.665279</v>
          </cell>
        </row>
        <row r="182">
          <cell r="A182">
            <v>11699</v>
          </cell>
          <cell r="F182">
            <v>399.13268999999997</v>
          </cell>
        </row>
        <row r="183">
          <cell r="A183">
            <v>11699</v>
          </cell>
          <cell r="F183">
            <v>245.41</v>
          </cell>
        </row>
        <row r="184">
          <cell r="A184">
            <v>11699</v>
          </cell>
          <cell r="F184">
            <v>88.026432999999997</v>
          </cell>
        </row>
        <row r="185">
          <cell r="A185">
            <v>11699</v>
          </cell>
          <cell r="F185">
            <v>256.56015000000002</v>
          </cell>
        </row>
        <row r="186">
          <cell r="A186">
            <v>11699</v>
          </cell>
          <cell r="F186">
            <v>66.196680000000001</v>
          </cell>
        </row>
        <row r="187">
          <cell r="A187">
            <v>11699</v>
          </cell>
          <cell r="F187">
            <v>133.44969</v>
          </cell>
        </row>
        <row r="188">
          <cell r="A188">
            <v>11699</v>
          </cell>
          <cell r="F188">
            <v>50.981259999999992</v>
          </cell>
        </row>
        <row r="189">
          <cell r="A189">
            <v>11699</v>
          </cell>
          <cell r="F189">
            <v>152.03149500000001</v>
          </cell>
        </row>
        <row r="190">
          <cell r="A190">
            <v>11699</v>
          </cell>
          <cell r="F190">
            <v>89.820059999999998</v>
          </cell>
        </row>
        <row r="191">
          <cell r="A191">
            <v>11699</v>
          </cell>
          <cell r="F191">
            <v>99.75916500000001</v>
          </cell>
        </row>
        <row r="192">
          <cell r="A192">
            <v>11699</v>
          </cell>
          <cell r="F192">
            <v>90.748350000000002</v>
          </cell>
        </row>
        <row r="193">
          <cell r="A193">
            <v>11699</v>
          </cell>
          <cell r="F193">
            <v>96.499480000000005</v>
          </cell>
        </row>
        <row r="194">
          <cell r="A194">
            <v>11699</v>
          </cell>
          <cell r="F194">
            <v>21.329330000000002</v>
          </cell>
        </row>
        <row r="195">
          <cell r="A195">
            <v>11699</v>
          </cell>
          <cell r="F195">
            <v>51.055950000000003</v>
          </cell>
        </row>
        <row r="196">
          <cell r="A196">
            <v>11699</v>
          </cell>
          <cell r="F196">
            <v>257.0403</v>
          </cell>
        </row>
        <row r="197">
          <cell r="A197">
            <v>11699</v>
          </cell>
          <cell r="F197">
            <v>153.047279</v>
          </cell>
        </row>
        <row r="198">
          <cell r="A198">
            <v>11699</v>
          </cell>
          <cell r="F198">
            <v>179.256</v>
          </cell>
        </row>
        <row r="199">
          <cell r="A199">
            <v>11699</v>
          </cell>
          <cell r="F199">
            <v>96.03</v>
          </cell>
        </row>
        <row r="200">
          <cell r="A200">
            <v>11699</v>
          </cell>
          <cell r="F200">
            <v>254.69503399999999</v>
          </cell>
        </row>
        <row r="201">
          <cell r="A201">
            <v>11699</v>
          </cell>
          <cell r="F201">
            <v>29.817315000000001</v>
          </cell>
        </row>
        <row r="202">
          <cell r="A202">
            <v>11699</v>
          </cell>
          <cell r="F202">
            <v>212.22630000000001</v>
          </cell>
        </row>
        <row r="203">
          <cell r="A203">
            <v>11699</v>
          </cell>
          <cell r="F203">
            <v>29.817315000000001</v>
          </cell>
        </row>
        <row r="204">
          <cell r="A204">
            <v>11699</v>
          </cell>
          <cell r="F204">
            <v>212.22630000000001</v>
          </cell>
        </row>
        <row r="205">
          <cell r="A205">
            <v>11699</v>
          </cell>
          <cell r="F205">
            <v>122.34222</v>
          </cell>
        </row>
        <row r="206">
          <cell r="A206">
            <v>11699</v>
          </cell>
          <cell r="F206">
            <v>86.378985</v>
          </cell>
        </row>
        <row r="207">
          <cell r="A207">
            <v>11699</v>
          </cell>
          <cell r="F207">
            <v>71.254260000000002</v>
          </cell>
        </row>
        <row r="208">
          <cell r="A208">
            <v>11699</v>
          </cell>
          <cell r="F208">
            <v>138.02712</v>
          </cell>
        </row>
        <row r="209">
          <cell r="A209">
            <v>11699</v>
          </cell>
          <cell r="F209">
            <v>120.13353000000001</v>
          </cell>
        </row>
        <row r="210">
          <cell r="A210">
            <v>11699</v>
          </cell>
          <cell r="F210">
            <v>85.37066999999999</v>
          </cell>
        </row>
        <row r="211">
          <cell r="A211">
            <v>11699</v>
          </cell>
          <cell r="F211">
            <v>77.97636</v>
          </cell>
        </row>
        <row r="212">
          <cell r="A212">
            <v>11699</v>
          </cell>
          <cell r="F212">
            <v>118.1169</v>
          </cell>
        </row>
        <row r="213">
          <cell r="A213">
            <v>11699</v>
          </cell>
          <cell r="F213">
            <v>81.625500000000002</v>
          </cell>
        </row>
        <row r="214">
          <cell r="A214">
            <v>11699</v>
          </cell>
          <cell r="F214">
            <v>125.15910000000001</v>
          </cell>
        </row>
        <row r="215">
          <cell r="A215">
            <v>11699</v>
          </cell>
          <cell r="F215">
            <v>273.92557499999998</v>
          </cell>
        </row>
        <row r="216">
          <cell r="A216">
            <v>11699</v>
          </cell>
          <cell r="F216">
            <v>5.0255700000000001</v>
          </cell>
        </row>
        <row r="217">
          <cell r="A217">
            <v>11699</v>
          </cell>
          <cell r="F217">
            <v>4.9935600000000004</v>
          </cell>
        </row>
        <row r="218">
          <cell r="A218">
            <v>11699</v>
          </cell>
          <cell r="F218">
            <v>4.8655200000000001</v>
          </cell>
        </row>
        <row r="219">
          <cell r="A219">
            <v>11699</v>
          </cell>
          <cell r="F219">
            <v>4.8655200000000001</v>
          </cell>
        </row>
        <row r="220">
          <cell r="A220">
            <v>11699</v>
          </cell>
          <cell r="F220">
            <v>7.1702400000000006</v>
          </cell>
        </row>
        <row r="221">
          <cell r="A221">
            <v>11699</v>
          </cell>
          <cell r="F221">
            <v>6.49803</v>
          </cell>
        </row>
        <row r="222">
          <cell r="A222">
            <v>11699</v>
          </cell>
          <cell r="F222">
            <v>5.0255700000000001</v>
          </cell>
        </row>
        <row r="223">
          <cell r="A223">
            <v>11699</v>
          </cell>
          <cell r="F223">
            <v>7.634385</v>
          </cell>
        </row>
        <row r="224">
          <cell r="A224">
            <v>11699</v>
          </cell>
          <cell r="F224">
            <v>565.93679999999995</v>
          </cell>
        </row>
        <row r="225">
          <cell r="A225">
            <v>11699</v>
          </cell>
          <cell r="F225">
            <v>32.714219999999997</v>
          </cell>
        </row>
      </sheetData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42250-E12C-4265-84E7-E78723380147}" name="Tabela1" displayName="Tabela1" ref="A1:E22" totalsRowShown="0" headerRowDxfId="50" headerRowBorderDxfId="49" tableBorderDxfId="48" totalsRowBorderDxfId="47">
  <autoFilter ref="A1:E22" xr:uid="{B2142250-E12C-4265-84E7-E78723380147}"/>
  <tableColumns count="5">
    <tableColumn id="1" xr3:uid="{F2551875-AAF0-45C3-BDC2-A653BB2C0107}" name="Código do Produto" dataDxfId="46"/>
    <tableColumn id="2" xr3:uid="{ED343374-7D84-4D0C-9AC1-004DEDBB0553}" name="Descrição" dataDxfId="45"/>
    <tableColumn id="3" xr3:uid="{B4E34529-0794-42F8-9532-1C087AEDA4D0}" name="Data" dataDxfId="44"/>
    <tableColumn id="4" xr3:uid="{DF9A5D4F-B346-48F8-AFEC-30E81CC10832}" name="Entrada" dataDxfId="43"/>
    <tableColumn id="5" xr3:uid="{FC468328-17DA-4AC7-9CC5-4D05D03917EA}" name="DOC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2AD34-BCA4-4B87-A5C6-BF32306454AD}" name="Tabela3" displayName="Tabela3" ref="A1:G223" totalsRowShown="0" headerRowDxfId="41" dataDxfId="39" headerRowBorderDxfId="40" tableBorderDxfId="38" totalsRowBorderDxfId="37">
  <autoFilter ref="A1:G223" xr:uid="{FF52AD34-BCA4-4B87-A5C6-BF32306454AD}"/>
  <tableColumns count="7">
    <tableColumn id="1" xr3:uid="{9B356210-213C-4ECC-9301-CDA26B28D819}" name="Código do Produto" dataDxfId="36"/>
    <tableColumn id="2" xr3:uid="{7DB0662A-DFBB-4547-8AAA-E65208DF5062}" name="Descrição" dataDxfId="35">
      <calculatedColumnFormula>IF(A2="","",VLOOKUP(A2,Entradas,2,0))</calculatedColumnFormula>
    </tableColumn>
    <tableColumn id="3" xr3:uid="{6B685975-E0CD-4747-A735-4E45918ED9CB}" name="Data" dataDxfId="34"/>
    <tableColumn id="4" xr3:uid="{BFBB2A6E-DC61-4FB4-9209-FA95E6DD9302}" name="Qtd. (Pedido)" dataDxfId="33"/>
    <tableColumn id="5" xr3:uid="{5E227F92-B734-456E-9AB6-9FFF65C87B33}" name="Fator" dataDxfId="32"/>
    <tableColumn id="6" xr3:uid="{297D7DDE-01FC-444F-9593-9C7ABB2562CA}" name="Saídas" dataDxfId="31">
      <calculatedColumnFormula>D2*E2</calculatedColumnFormula>
    </tableColumn>
    <tableColumn id="7" xr3:uid="{307E2A5D-A06D-4053-96AC-2FF385DD47A4}" name="DOC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E28638-27B3-4A0D-81E3-AB1B659D4685}" name="Tabela4" displayName="Tabela4" ref="A1:E11" totalsRowShown="0" headerRowDxfId="29" headerRowBorderDxfId="28" tableBorderDxfId="27" totalsRowBorderDxfId="26">
  <autoFilter ref="A1:E11" xr:uid="{ADE28638-27B3-4A0D-81E3-AB1B659D4685}"/>
  <tableColumns count="5">
    <tableColumn id="1" xr3:uid="{A3281433-1F6A-4879-97EF-8BE393EE3F41}" name="Código do Produto" dataDxfId="25"/>
    <tableColumn id="2" xr3:uid="{D18E9409-9ABE-4DBD-BD1B-054D5A7F62B1}" name="Descrição" dataDxfId="24">
      <calculatedColumnFormula>IF(A2="","",VLOOKUP(A2,Entradas,2,0))</calculatedColumnFormula>
    </tableColumn>
    <tableColumn id="3" xr3:uid="{A8E33373-FFF2-4451-852D-BEB27680D59F}" name="Entradas" dataDxfId="23">
      <calculatedColumnFormula>IF(A2="","",SUMIF([1]Entradas!A:A,A:A,[1]Entradas!D:D))</calculatedColumnFormula>
    </tableColumn>
    <tableColumn id="4" xr3:uid="{CEEB0142-8688-480A-8E33-2DBC2607C69C}" name="Saidas" dataDxfId="22">
      <calculatedColumnFormula>IF(A2="","",SUMIF([1]Saídas!A:A,A:A,[1]Saídas!F:F))</calculatedColumnFormula>
    </tableColumn>
    <tableColumn id="5" xr3:uid="{31813D6A-748C-414E-B4F8-FAD73E849729}" name="Saldo Total do Estoque" dataDxfId="21">
      <calculatedColumnFormula>IF(A2="","",C2-D2)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EB5CDD-983C-4780-936D-132D10F96EFB}" name="Tabela6" displayName="Tabela6" ref="A1:F11" totalsRowShown="0" headerRowDxfId="4" headerRowBorderDxfId="8" tableBorderDxfId="9" totalsRowBorderDxfId="7">
  <autoFilter ref="A1:F11" xr:uid="{48EB5CDD-983C-4780-936D-132D10F96EFB}"/>
  <tableColumns count="6">
    <tableColumn id="1" xr3:uid="{D91C671F-BC63-44FA-A26B-D9C67061BFC2}" name="Código do Produto" dataDxfId="3"/>
    <tableColumn id="2" xr3:uid="{C5AC2A6F-212A-4BB2-B7C0-293028AD12B0}" name="Descrição" dataDxfId="2">
      <calculatedColumnFormula>IF(A2="","",VLOOKUP(A2,Entradas,2,0))</calculatedColumnFormula>
    </tableColumn>
    <tableColumn id="6" xr3:uid="{5E92F76B-0032-4ECF-A162-3597B2A559A3}" name="Data" dataDxfId="0"/>
    <tableColumn id="3" xr3:uid="{F27FC5B3-00DF-4B26-9F1B-3D9B1C117A8D}" name="Valor Inicial M.P" dataDxfId="6"/>
    <tableColumn id="4" xr3:uid="{6B409995-CE35-4F6C-883C-F0F13D1C8DA7}" name="Valor Final P.A" dataDxfId="5"/>
    <tableColumn id="5" xr3:uid="{FA5228F2-3AC0-45E7-9DD6-05EE8415090C}" name="Sucata" dataDxfId="1">
      <calculatedColumnFormula>Tabela6[[#This Row],[Valor Inicial M.P]]-Tabela6[[#This Row],[Valor Final P.A]]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499D1E-F35D-438C-B7A2-7AB9B529FCE5}" name="Tabela5" displayName="Tabela5" ref="A1:F12" totalsRowShown="0" headerRowDxfId="20" dataDxfId="18" headerRowBorderDxfId="19" tableBorderDxfId="17" totalsRowBorderDxfId="16">
  <autoFilter ref="A1:F12" xr:uid="{98499D1E-F35D-438C-B7A2-7AB9B529FCE5}"/>
  <tableColumns count="6">
    <tableColumn id="1" xr3:uid="{6EAE0B2A-D3C9-4D7B-BD32-2AB197EC5F3F}" name="CÓD. M.P." dataDxfId="15"/>
    <tableColumn id="2" xr3:uid="{0F599A52-3EB9-4024-9264-8247F7A2E1EC}" name="P.A." dataDxfId="14"/>
    <tableColumn id="3" xr3:uid="{62326008-BFC9-4152-8E24-C65DB109D9FE}" name="CÓD. P.A." dataDxfId="13"/>
    <tableColumn id="4" xr3:uid="{8F8F6016-D506-401F-96ED-EFB55E2C7C59}" name="FATOR" dataDxfId="12"/>
    <tableColumn id="5" xr3:uid="{729ED553-3C34-4CD3-A478-8BB294278977}" name="UNIDADE" dataDxfId="11"/>
    <tableColumn id="6" xr3:uid="{DD4A0524-8965-4335-A472-8EAC02799951}" name="MP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J14" sqref="J14"/>
    </sheetView>
  </sheetViews>
  <sheetFormatPr defaultRowHeight="15" x14ac:dyDescent="0.25"/>
  <cols>
    <col min="1" max="1" width="22.28515625" bestFit="1" customWidth="1"/>
    <col min="2" max="2" width="30.140625" bestFit="1" customWidth="1"/>
    <col min="3" max="3" width="9.5703125" bestFit="1" customWidth="1"/>
    <col min="4" max="4" width="12.28515625" bestFit="1" customWidth="1"/>
    <col min="5" max="5" width="39.28515625" bestFit="1" customWidth="1"/>
  </cols>
  <sheetData>
    <row r="1" spans="1:5" x14ac:dyDescent="0.2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25">
      <c r="A2" s="6">
        <v>11647</v>
      </c>
      <c r="B2" s="1" t="s">
        <v>7</v>
      </c>
      <c r="C2" s="2">
        <v>45608</v>
      </c>
      <c r="D2" s="3">
        <v>1200</v>
      </c>
      <c r="E2" s="7" t="s">
        <v>19</v>
      </c>
    </row>
    <row r="3" spans="1:5" x14ac:dyDescent="0.25">
      <c r="A3" s="6">
        <v>11653</v>
      </c>
      <c r="B3" s="1" t="s">
        <v>8</v>
      </c>
      <c r="C3" s="2">
        <v>45608</v>
      </c>
      <c r="D3" s="3">
        <v>650</v>
      </c>
      <c r="E3" s="7" t="s">
        <v>19</v>
      </c>
    </row>
    <row r="4" spans="1:5" x14ac:dyDescent="0.25">
      <c r="A4" s="6">
        <v>11660</v>
      </c>
      <c r="B4" s="1" t="s">
        <v>9</v>
      </c>
      <c r="C4" s="2">
        <v>45608</v>
      </c>
      <c r="D4" s="3">
        <v>1</v>
      </c>
      <c r="E4" s="7" t="s">
        <v>19</v>
      </c>
    </row>
    <row r="5" spans="1:5" x14ac:dyDescent="0.25">
      <c r="A5" s="6">
        <v>11676</v>
      </c>
      <c r="B5" s="1" t="s">
        <v>10</v>
      </c>
      <c r="C5" s="2">
        <v>45608</v>
      </c>
      <c r="D5" s="3">
        <v>1500</v>
      </c>
      <c r="E5" s="7" t="s">
        <v>19</v>
      </c>
    </row>
    <row r="6" spans="1:5" x14ac:dyDescent="0.25">
      <c r="A6" s="6">
        <v>11682</v>
      </c>
      <c r="B6" s="1" t="s">
        <v>11</v>
      </c>
      <c r="C6" s="2">
        <v>45608</v>
      </c>
      <c r="D6" s="3">
        <v>11456</v>
      </c>
      <c r="E6" s="7" t="s">
        <v>19</v>
      </c>
    </row>
    <row r="7" spans="1:5" x14ac:dyDescent="0.25">
      <c r="A7" s="6">
        <v>11699</v>
      </c>
      <c r="B7" s="1" t="s">
        <v>12</v>
      </c>
      <c r="C7" s="2">
        <v>45608</v>
      </c>
      <c r="D7" s="3">
        <f>(1390+581+1022+650+500)+(581*3)</f>
        <v>5886</v>
      </c>
      <c r="E7" s="7" t="s">
        <v>19</v>
      </c>
    </row>
    <row r="8" spans="1:5" x14ac:dyDescent="0.25">
      <c r="A8" s="6">
        <v>11631</v>
      </c>
      <c r="B8" s="1" t="s">
        <v>13</v>
      </c>
      <c r="C8" s="2">
        <v>45608</v>
      </c>
      <c r="D8" s="3">
        <v>339</v>
      </c>
      <c r="E8" s="7" t="s">
        <v>19</v>
      </c>
    </row>
    <row r="9" spans="1:5" x14ac:dyDescent="0.25">
      <c r="A9" s="6">
        <v>11624</v>
      </c>
      <c r="B9" s="1" t="s">
        <v>14</v>
      </c>
      <c r="C9" s="2">
        <v>45608</v>
      </c>
      <c r="D9" s="3">
        <v>6400</v>
      </c>
      <c r="E9" s="7" t="s">
        <v>19</v>
      </c>
    </row>
    <row r="10" spans="1:5" x14ac:dyDescent="0.25">
      <c r="A10" s="6" t="s">
        <v>5</v>
      </c>
      <c r="B10" s="1" t="s">
        <v>15</v>
      </c>
      <c r="C10" s="2">
        <v>45608</v>
      </c>
      <c r="D10" s="3">
        <f>310+310+940+625+(523*2)</f>
        <v>3231</v>
      </c>
      <c r="E10" s="7" t="s">
        <v>19</v>
      </c>
    </row>
    <row r="11" spans="1:5" x14ac:dyDescent="0.25">
      <c r="A11" s="6" t="s">
        <v>6</v>
      </c>
      <c r="B11" s="1" t="s">
        <v>16</v>
      </c>
      <c r="C11" s="2">
        <v>45609</v>
      </c>
      <c r="D11" s="3">
        <v>4026</v>
      </c>
      <c r="E11" s="7" t="s">
        <v>19</v>
      </c>
    </row>
    <row r="12" spans="1:5" x14ac:dyDescent="0.25">
      <c r="A12" s="6">
        <v>11699</v>
      </c>
      <c r="B12" s="1" t="s">
        <v>12</v>
      </c>
      <c r="C12" s="2">
        <v>45636</v>
      </c>
      <c r="D12" s="3">
        <v>6785</v>
      </c>
      <c r="E12" s="7">
        <v>1090717</v>
      </c>
    </row>
    <row r="13" spans="1:5" x14ac:dyDescent="0.25">
      <c r="A13" s="6">
        <v>11699</v>
      </c>
      <c r="B13" s="1" t="s">
        <v>12</v>
      </c>
      <c r="C13" s="2">
        <v>45653</v>
      </c>
      <c r="D13" s="1">
        <v>10917</v>
      </c>
      <c r="E13" s="7" t="s">
        <v>20</v>
      </c>
    </row>
    <row r="14" spans="1:5" x14ac:dyDescent="0.25">
      <c r="A14" s="6">
        <v>11699</v>
      </c>
      <c r="B14" s="1" t="s">
        <v>12</v>
      </c>
      <c r="C14" s="2">
        <v>45684</v>
      </c>
      <c r="D14" s="1">
        <v>14460</v>
      </c>
      <c r="E14" s="7" t="s">
        <v>21</v>
      </c>
    </row>
    <row r="15" spans="1:5" x14ac:dyDescent="0.25">
      <c r="A15" s="6">
        <v>11631</v>
      </c>
      <c r="B15" s="1" t="s">
        <v>17</v>
      </c>
      <c r="C15" s="2">
        <v>45722</v>
      </c>
      <c r="D15" s="1">
        <v>2445</v>
      </c>
      <c r="E15" s="7" t="s">
        <v>22</v>
      </c>
    </row>
    <row r="16" spans="1:5" x14ac:dyDescent="0.25">
      <c r="A16" s="6">
        <v>11660</v>
      </c>
      <c r="B16" s="1" t="s">
        <v>18</v>
      </c>
      <c r="C16" s="2">
        <v>45722</v>
      </c>
      <c r="D16" s="1">
        <v>3240</v>
      </c>
      <c r="E16" s="7" t="s">
        <v>23</v>
      </c>
    </row>
    <row r="17" spans="1:5" x14ac:dyDescent="0.25">
      <c r="A17" s="6">
        <v>11631</v>
      </c>
      <c r="B17" s="1" t="str">
        <f>B8</f>
        <v>BOBINA SOLEIRA</v>
      </c>
      <c r="C17" s="2">
        <v>45737</v>
      </c>
      <c r="D17" s="1">
        <v>2474</v>
      </c>
      <c r="E17" s="7" t="s">
        <v>24</v>
      </c>
    </row>
    <row r="18" spans="1:5" x14ac:dyDescent="0.25">
      <c r="A18" s="6">
        <v>11647</v>
      </c>
      <c r="B18" s="1" t="str">
        <f>B2</f>
        <v>BOBINA GUIA DE 50</v>
      </c>
      <c r="C18" s="2">
        <v>45737</v>
      </c>
      <c r="D18" s="1">
        <v>1273</v>
      </c>
      <c r="E18" s="7" t="s">
        <v>24</v>
      </c>
    </row>
    <row r="19" spans="1:5" x14ac:dyDescent="0.25">
      <c r="A19" s="6">
        <v>11653</v>
      </c>
      <c r="B19" s="1" t="str">
        <f>B3</f>
        <v>BOBINA GUIA DE 60</v>
      </c>
      <c r="C19" s="2">
        <v>45737</v>
      </c>
      <c r="D19" s="1">
        <v>5744</v>
      </c>
      <c r="E19" s="7" t="s">
        <v>24</v>
      </c>
    </row>
    <row r="20" spans="1:5" x14ac:dyDescent="0.25">
      <c r="A20" s="6">
        <v>11660</v>
      </c>
      <c r="B20" s="1" t="str">
        <f>B4</f>
        <v>BOBINA GUIA DE 70</v>
      </c>
      <c r="C20" s="2">
        <v>45737</v>
      </c>
      <c r="D20" s="1">
        <v>820</v>
      </c>
      <c r="E20" s="7" t="s">
        <v>24</v>
      </c>
    </row>
    <row r="21" spans="1:5" x14ac:dyDescent="0.25">
      <c r="A21" s="6">
        <v>11676</v>
      </c>
      <c r="B21" s="1" t="str">
        <f>B5</f>
        <v xml:space="preserve">  BOBINA GUIA DE 100</v>
      </c>
      <c r="C21" s="2">
        <v>45737</v>
      </c>
      <c r="D21" s="1">
        <v>2431</v>
      </c>
      <c r="E21" s="7" t="s">
        <v>24</v>
      </c>
    </row>
    <row r="22" spans="1:5" x14ac:dyDescent="0.25">
      <c r="A22" s="11" t="s">
        <v>5</v>
      </c>
      <c r="B22" s="12" t="str">
        <f>B10</f>
        <v>SUPER CANA</v>
      </c>
      <c r="C22" s="13">
        <v>45737</v>
      </c>
      <c r="D22" s="12">
        <v>1827</v>
      </c>
      <c r="E22" s="14" t="s">
        <v>24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747B-27E6-421E-B93C-D1DA12104F0C}">
  <dimension ref="A1:H223"/>
  <sheetViews>
    <sheetView workbookViewId="0">
      <selection activeCell="F105" sqref="F105"/>
    </sheetView>
  </sheetViews>
  <sheetFormatPr defaultRowHeight="15" x14ac:dyDescent="0.25"/>
  <cols>
    <col min="1" max="1" width="20" bestFit="1" customWidth="1"/>
    <col min="2" max="2" width="30.140625" bestFit="1" customWidth="1"/>
    <col min="3" max="3" width="10.7109375" bestFit="1" customWidth="1"/>
    <col min="4" max="4" width="15.42578125" bestFit="1" customWidth="1"/>
    <col min="5" max="5" width="7.85546875" bestFit="1" customWidth="1"/>
    <col min="6" max="6" width="8.85546875" bestFit="1" customWidth="1"/>
    <col min="7" max="7" width="19.28515625" bestFit="1" customWidth="1"/>
    <col min="8" max="8" width="32" bestFit="1" customWidth="1"/>
  </cols>
  <sheetData>
    <row r="1" spans="1:7" x14ac:dyDescent="0.25">
      <c r="A1" s="16" t="s">
        <v>0</v>
      </c>
      <c r="B1" s="23" t="s">
        <v>1</v>
      </c>
      <c r="C1" s="23" t="s">
        <v>2</v>
      </c>
      <c r="D1" s="23" t="s">
        <v>25</v>
      </c>
      <c r="E1" s="23" t="s">
        <v>26</v>
      </c>
      <c r="F1" s="23" t="s">
        <v>27</v>
      </c>
      <c r="G1" s="15" t="s">
        <v>4</v>
      </c>
    </row>
    <row r="2" spans="1:7" x14ac:dyDescent="0.25">
      <c r="A2" s="6">
        <v>11647</v>
      </c>
      <c r="B2" s="1" t="str">
        <f t="shared" ref="B2:B33" si="0">IF(A2="","",VLOOKUP(A2,Entradas,2,0))</f>
        <v>BOBINA GUIA DE 50</v>
      </c>
      <c r="C2" s="28">
        <v>44474</v>
      </c>
      <c r="D2" s="29">
        <v>1</v>
      </c>
      <c r="E2" s="29">
        <v>1</v>
      </c>
      <c r="F2" s="29">
        <v>1</v>
      </c>
      <c r="G2" s="31" t="s">
        <v>28</v>
      </c>
    </row>
    <row r="3" spans="1:7" x14ac:dyDescent="0.25">
      <c r="A3" s="6">
        <v>11653</v>
      </c>
      <c r="B3" s="1" t="str">
        <f t="shared" si="0"/>
        <v>BOBINA GUIA DE 60</v>
      </c>
      <c r="C3" s="28">
        <v>44474</v>
      </c>
      <c r="D3" s="29">
        <v>1</v>
      </c>
      <c r="E3" s="29">
        <v>1</v>
      </c>
      <c r="F3" s="29">
        <v>1</v>
      </c>
      <c r="G3" s="31" t="s">
        <v>28</v>
      </c>
    </row>
    <row r="4" spans="1:7" x14ac:dyDescent="0.25">
      <c r="A4" s="6">
        <v>11660</v>
      </c>
      <c r="B4" s="1" t="str">
        <f t="shared" si="0"/>
        <v>BOBINA GUIA DE 70</v>
      </c>
      <c r="C4" s="28">
        <v>44474</v>
      </c>
      <c r="D4" s="29">
        <v>1</v>
      </c>
      <c r="E4" s="29">
        <v>1.75</v>
      </c>
      <c r="F4" s="29">
        <v>1</v>
      </c>
      <c r="G4" s="31" t="s">
        <v>28</v>
      </c>
    </row>
    <row r="5" spans="1:7" x14ac:dyDescent="0.25">
      <c r="A5" s="6">
        <v>11676</v>
      </c>
      <c r="B5" s="1" t="str">
        <f t="shared" si="0"/>
        <v xml:space="preserve">  BOBINA GUIA DE 100</v>
      </c>
      <c r="C5" s="28">
        <v>44474</v>
      </c>
      <c r="D5" s="29">
        <v>1</v>
      </c>
      <c r="E5" s="29">
        <v>1</v>
      </c>
      <c r="F5" s="29">
        <v>1</v>
      </c>
      <c r="G5" s="31" t="s">
        <v>28</v>
      </c>
    </row>
    <row r="6" spans="1:7" x14ac:dyDescent="0.25">
      <c r="A6" s="32">
        <v>11682</v>
      </c>
      <c r="B6" s="1" t="str">
        <f t="shared" si="0"/>
        <v>BOBINA 1/2 CANA TRANSVISION</v>
      </c>
      <c r="C6" s="28">
        <v>44474</v>
      </c>
      <c r="D6" s="29">
        <v>1</v>
      </c>
      <c r="E6" s="29">
        <v>1</v>
      </c>
      <c r="F6" s="29">
        <v>1</v>
      </c>
      <c r="G6" s="31" t="s">
        <v>28</v>
      </c>
    </row>
    <row r="7" spans="1:7" x14ac:dyDescent="0.25">
      <c r="A7" s="32">
        <v>11699</v>
      </c>
      <c r="B7" s="1" t="str">
        <f t="shared" si="0"/>
        <v>BOBINA 1/2 CANA</v>
      </c>
      <c r="C7" s="28">
        <v>44474</v>
      </c>
      <c r="D7" s="29">
        <v>1</v>
      </c>
      <c r="E7" s="29">
        <v>1</v>
      </c>
      <c r="F7" s="29">
        <v>1</v>
      </c>
      <c r="G7" s="31" t="s">
        <v>28</v>
      </c>
    </row>
    <row r="8" spans="1:7" x14ac:dyDescent="0.25">
      <c r="A8" s="32">
        <v>11631</v>
      </c>
      <c r="B8" s="1" t="str">
        <f t="shared" si="0"/>
        <v>BOBINA SOLEIRA</v>
      </c>
      <c r="C8" s="28">
        <v>44474</v>
      </c>
      <c r="D8" s="29">
        <v>1</v>
      </c>
      <c r="E8" s="29">
        <v>1</v>
      </c>
      <c r="F8" s="29">
        <v>1</v>
      </c>
      <c r="G8" s="31" t="s">
        <v>28</v>
      </c>
    </row>
    <row r="9" spans="1:7" x14ac:dyDescent="0.25">
      <c r="A9" s="32">
        <v>11624</v>
      </c>
      <c r="B9" s="1" t="str">
        <f t="shared" si="0"/>
        <v>BOBINA TUBO DE EIXO</v>
      </c>
      <c r="C9" s="28">
        <v>44474</v>
      </c>
      <c r="D9" s="29">
        <v>1</v>
      </c>
      <c r="E9" s="29">
        <v>1</v>
      </c>
      <c r="F9" s="29">
        <v>1</v>
      </c>
      <c r="G9" s="31" t="s">
        <v>28</v>
      </c>
    </row>
    <row r="10" spans="1:7" x14ac:dyDescent="0.25">
      <c r="A10" s="32">
        <v>11699</v>
      </c>
      <c r="B10" s="1" t="str">
        <f t="shared" si="0"/>
        <v>BOBINA 1/2 CANA</v>
      </c>
      <c r="C10" s="28">
        <v>45608</v>
      </c>
      <c r="D10" s="29">
        <f>12.9374</f>
        <v>12.9374</v>
      </c>
      <c r="E10" s="29">
        <v>10.666666666666</v>
      </c>
      <c r="F10" s="29">
        <f t="shared" ref="F10:F73" si="1">D10*E10</f>
        <v>137.99893333332471</v>
      </c>
      <c r="G10" s="31" t="s">
        <v>29</v>
      </c>
    </row>
    <row r="11" spans="1:7" x14ac:dyDescent="0.25">
      <c r="A11" s="32">
        <v>11647</v>
      </c>
      <c r="B11" s="1" t="str">
        <f t="shared" si="0"/>
        <v>BOBINA GUIA DE 50</v>
      </c>
      <c r="C11" s="28">
        <v>45608</v>
      </c>
      <c r="D11" s="29">
        <v>9.1</v>
      </c>
      <c r="E11" s="29">
        <v>1.25</v>
      </c>
      <c r="F11" s="29">
        <f t="shared" si="1"/>
        <v>11.375</v>
      </c>
      <c r="G11" s="31" t="s">
        <v>29</v>
      </c>
    </row>
    <row r="12" spans="1:7" x14ac:dyDescent="0.25">
      <c r="A12" s="32">
        <v>11631</v>
      </c>
      <c r="B12" s="1" t="str">
        <f t="shared" si="0"/>
        <v>BOBINA SOLEIRA</v>
      </c>
      <c r="C12" s="28">
        <v>45608</v>
      </c>
      <c r="D12" s="29">
        <v>4.08</v>
      </c>
      <c r="E12" s="29">
        <v>1</v>
      </c>
      <c r="F12" s="29">
        <f t="shared" si="1"/>
        <v>4.08</v>
      </c>
      <c r="G12" s="31" t="s">
        <v>29</v>
      </c>
    </row>
    <row r="13" spans="1:7" x14ac:dyDescent="0.25">
      <c r="A13" s="32">
        <v>11699</v>
      </c>
      <c r="B13" s="1" t="str">
        <f t="shared" si="0"/>
        <v>BOBINA 1/2 CANA</v>
      </c>
      <c r="C13" s="28">
        <v>45608</v>
      </c>
      <c r="D13" s="29">
        <f>18.1818</f>
        <v>18.181799999999999</v>
      </c>
      <c r="E13" s="29">
        <v>10.666666666666</v>
      </c>
      <c r="F13" s="29">
        <f t="shared" si="1"/>
        <v>193.93919999998786</v>
      </c>
      <c r="G13" s="31" t="s">
        <v>30</v>
      </c>
    </row>
    <row r="14" spans="1:7" x14ac:dyDescent="0.25">
      <c r="A14" s="32">
        <v>11624</v>
      </c>
      <c r="B14" s="1" t="str">
        <f t="shared" si="0"/>
        <v>BOBINA TUBO DE EIXO</v>
      </c>
      <c r="C14" s="28">
        <v>45608</v>
      </c>
      <c r="D14" s="29">
        <v>4</v>
      </c>
      <c r="E14" s="29">
        <v>3.66</v>
      </c>
      <c r="F14" s="29">
        <f t="shared" si="1"/>
        <v>14.64</v>
      </c>
      <c r="G14" s="31" t="s">
        <v>31</v>
      </c>
    </row>
    <row r="15" spans="1:7" x14ac:dyDescent="0.25">
      <c r="A15" s="32">
        <v>11647</v>
      </c>
      <c r="B15" s="1" t="str">
        <f t="shared" si="0"/>
        <v>BOBINA GUIA DE 50</v>
      </c>
      <c r="C15" s="28">
        <v>45608</v>
      </c>
      <c r="D15" s="29">
        <v>3</v>
      </c>
      <c r="E15" s="29">
        <v>1.25</v>
      </c>
      <c r="F15" s="29">
        <f t="shared" si="1"/>
        <v>3.75</v>
      </c>
      <c r="G15" s="31" t="s">
        <v>31</v>
      </c>
    </row>
    <row r="16" spans="1:7" x14ac:dyDescent="0.25">
      <c r="A16" s="32">
        <v>11647</v>
      </c>
      <c r="B16" s="1" t="str">
        <f t="shared" si="0"/>
        <v>BOBINA GUIA DE 50</v>
      </c>
      <c r="C16" s="28">
        <v>45608</v>
      </c>
      <c r="D16" s="29">
        <v>3</v>
      </c>
      <c r="E16" s="29">
        <v>1.25</v>
      </c>
      <c r="F16" s="29">
        <f t="shared" si="1"/>
        <v>3.75</v>
      </c>
      <c r="G16" s="31" t="s">
        <v>31</v>
      </c>
    </row>
    <row r="17" spans="1:7" x14ac:dyDescent="0.25">
      <c r="A17" s="32">
        <v>11631</v>
      </c>
      <c r="B17" s="1" t="str">
        <f t="shared" si="0"/>
        <v>BOBINA SOLEIRA</v>
      </c>
      <c r="C17" s="28">
        <v>45609</v>
      </c>
      <c r="D17" s="29">
        <v>5</v>
      </c>
      <c r="E17" s="29">
        <v>1</v>
      </c>
      <c r="F17" s="29">
        <f t="shared" si="1"/>
        <v>5</v>
      </c>
      <c r="G17" s="31" t="s">
        <v>32</v>
      </c>
    </row>
    <row r="18" spans="1:7" x14ac:dyDescent="0.25">
      <c r="A18" s="32">
        <v>11699</v>
      </c>
      <c r="B18" s="1" t="str">
        <f t="shared" si="0"/>
        <v>BOBINA 1/2 CANA</v>
      </c>
      <c r="C18" s="28">
        <v>45609</v>
      </c>
      <c r="D18" s="29">
        <f>23.25</f>
        <v>23.25</v>
      </c>
      <c r="E18" s="29">
        <v>10.666666666666</v>
      </c>
      <c r="F18" s="29">
        <f t="shared" si="1"/>
        <v>247.99999999998451</v>
      </c>
      <c r="G18" s="31" t="s">
        <v>32</v>
      </c>
    </row>
    <row r="19" spans="1:7" x14ac:dyDescent="0.25">
      <c r="A19" s="32">
        <v>11699</v>
      </c>
      <c r="B19" s="1" t="str">
        <f t="shared" si="0"/>
        <v>BOBINA 1/2 CANA</v>
      </c>
      <c r="C19" s="28">
        <v>45612</v>
      </c>
      <c r="D19" s="29">
        <f>10.38</f>
        <v>10.38</v>
      </c>
      <c r="E19" s="29">
        <v>10.666666666666</v>
      </c>
      <c r="F19" s="29">
        <f t="shared" si="1"/>
        <v>110.71999999999309</v>
      </c>
      <c r="G19" s="31" t="s">
        <v>33</v>
      </c>
    </row>
    <row r="20" spans="1:7" x14ac:dyDescent="0.25">
      <c r="A20" s="32">
        <v>11682</v>
      </c>
      <c r="B20" s="1" t="str">
        <f t="shared" si="0"/>
        <v>BOBINA 1/2 CANA TRANSVISION</v>
      </c>
      <c r="C20" s="28">
        <v>45614</v>
      </c>
      <c r="D20" s="29">
        <f>18.93</f>
        <v>18.93</v>
      </c>
      <c r="E20" s="29">
        <v>9.1282051282051295</v>
      </c>
      <c r="F20" s="29">
        <f t="shared" si="1"/>
        <v>172.79692307692309</v>
      </c>
      <c r="G20" s="31" t="s">
        <v>34</v>
      </c>
    </row>
    <row r="21" spans="1:7" x14ac:dyDescent="0.25">
      <c r="A21" s="32">
        <v>11699</v>
      </c>
      <c r="B21" s="1" t="str">
        <f t="shared" si="0"/>
        <v>BOBINA 1/2 CANA</v>
      </c>
      <c r="C21" s="28">
        <v>45614</v>
      </c>
      <c r="D21" s="29">
        <f>3.786</f>
        <v>3.786</v>
      </c>
      <c r="E21" s="29">
        <v>10.666666666666</v>
      </c>
      <c r="F21" s="29">
        <f t="shared" si="1"/>
        <v>40.383999999997478</v>
      </c>
      <c r="G21" s="31" t="s">
        <v>34</v>
      </c>
    </row>
    <row r="22" spans="1:7" x14ac:dyDescent="0.25">
      <c r="A22" s="32">
        <v>11631</v>
      </c>
      <c r="B22" s="1" t="str">
        <f t="shared" si="0"/>
        <v>BOBINA SOLEIRA</v>
      </c>
      <c r="C22" s="28">
        <v>45614</v>
      </c>
      <c r="D22" s="29">
        <v>6.31</v>
      </c>
      <c r="E22" s="29">
        <v>1</v>
      </c>
      <c r="F22" s="29">
        <f t="shared" si="1"/>
        <v>6.31</v>
      </c>
      <c r="G22" s="31" t="s">
        <v>34</v>
      </c>
    </row>
    <row r="23" spans="1:7" x14ac:dyDescent="0.25">
      <c r="A23" s="32">
        <v>11676</v>
      </c>
      <c r="B23" s="1" t="str">
        <f t="shared" si="0"/>
        <v xml:space="preserve">  BOBINA GUIA DE 100</v>
      </c>
      <c r="C23" s="28">
        <f>C22</f>
        <v>45614</v>
      </c>
      <c r="D23" s="29">
        <v>7.2</v>
      </c>
      <c r="E23" s="29">
        <v>2.75</v>
      </c>
      <c r="F23" s="29">
        <f t="shared" si="1"/>
        <v>19.8</v>
      </c>
      <c r="G23" s="31" t="str">
        <f>G22</f>
        <v>1124-000190</v>
      </c>
    </row>
    <row r="24" spans="1:7" x14ac:dyDescent="0.25">
      <c r="A24" s="32">
        <v>11699</v>
      </c>
      <c r="B24" s="1" t="str">
        <f t="shared" si="0"/>
        <v>BOBINA 1/2 CANA</v>
      </c>
      <c r="C24" s="28">
        <v>45617</v>
      </c>
      <c r="D24" s="29">
        <f>21.1845</f>
        <v>21.1845</v>
      </c>
      <c r="E24" s="29">
        <v>10.666666666666</v>
      </c>
      <c r="F24" s="29">
        <f t="shared" si="1"/>
        <v>225.96799999998586</v>
      </c>
      <c r="G24" s="31" t="s">
        <v>35</v>
      </c>
    </row>
    <row r="25" spans="1:7" x14ac:dyDescent="0.25">
      <c r="A25" s="32">
        <v>11699</v>
      </c>
      <c r="B25" s="1" t="str">
        <f t="shared" si="0"/>
        <v>BOBINA 1/2 CANA</v>
      </c>
      <c r="C25" s="28">
        <v>45617</v>
      </c>
      <c r="D25" s="29">
        <f>21.4455</f>
        <v>21.445499999999999</v>
      </c>
      <c r="E25" s="29">
        <v>10.666666666666</v>
      </c>
      <c r="F25" s="29">
        <f t="shared" si="1"/>
        <v>228.75199999998569</v>
      </c>
      <c r="G25" s="31" t="s">
        <v>35</v>
      </c>
    </row>
    <row r="26" spans="1:7" x14ac:dyDescent="0.25">
      <c r="A26" s="32">
        <v>11631</v>
      </c>
      <c r="B26" s="1" t="str">
        <f t="shared" si="0"/>
        <v>BOBINA SOLEIRA</v>
      </c>
      <c r="C26" s="28">
        <v>45617</v>
      </c>
      <c r="D26" s="29">
        <v>5</v>
      </c>
      <c r="E26" s="29">
        <v>1</v>
      </c>
      <c r="F26" s="29">
        <f t="shared" si="1"/>
        <v>5</v>
      </c>
      <c r="G26" s="31" t="s">
        <v>35</v>
      </c>
    </row>
    <row r="27" spans="1:7" x14ac:dyDescent="0.25">
      <c r="A27" s="32">
        <v>11631</v>
      </c>
      <c r="B27" s="1" t="str">
        <f t="shared" si="0"/>
        <v>BOBINA SOLEIRA</v>
      </c>
      <c r="C27" s="28">
        <v>45617</v>
      </c>
      <c r="D27" s="29">
        <v>5</v>
      </c>
      <c r="E27" s="29">
        <v>1</v>
      </c>
      <c r="F27" s="29">
        <f t="shared" si="1"/>
        <v>5</v>
      </c>
      <c r="G27" s="31" t="s">
        <v>35</v>
      </c>
    </row>
    <row r="28" spans="1:7" x14ac:dyDescent="0.25">
      <c r="A28" s="32">
        <v>11699</v>
      </c>
      <c r="B28" s="1" t="str">
        <f t="shared" si="0"/>
        <v>BOBINA 1/2 CANA</v>
      </c>
      <c r="C28" s="28">
        <v>45617</v>
      </c>
      <c r="D28" s="29">
        <f>32.175</f>
        <v>32.174999999999997</v>
      </c>
      <c r="E28" s="29">
        <v>10.666666666666</v>
      </c>
      <c r="F28" s="29">
        <f t="shared" si="1"/>
        <v>343.1999999999785</v>
      </c>
      <c r="G28" s="31" t="s">
        <v>36</v>
      </c>
    </row>
    <row r="29" spans="1:7" x14ac:dyDescent="0.25">
      <c r="A29" s="32">
        <v>11699</v>
      </c>
      <c r="B29" s="1" t="str">
        <f t="shared" si="0"/>
        <v>BOBINA 1/2 CANA</v>
      </c>
      <c r="C29" s="28">
        <v>45618</v>
      </c>
      <c r="D29" s="29">
        <f>18.135</f>
        <v>18.135000000000002</v>
      </c>
      <c r="E29" s="29">
        <v>10.666666666666</v>
      </c>
      <c r="F29" s="29">
        <f t="shared" si="1"/>
        <v>193.43999999998792</v>
      </c>
      <c r="G29" s="31" t="s">
        <v>37</v>
      </c>
    </row>
    <row r="30" spans="1:7" x14ac:dyDescent="0.25">
      <c r="A30" s="32">
        <v>11660</v>
      </c>
      <c r="B30" s="1" t="str">
        <f t="shared" si="0"/>
        <v>BOBINA GUIA DE 70</v>
      </c>
      <c r="C30" s="28">
        <v>45618</v>
      </c>
      <c r="D30" s="29">
        <v>5.72</v>
      </c>
      <c r="E30" s="29">
        <v>1.75</v>
      </c>
      <c r="F30" s="29">
        <f t="shared" si="1"/>
        <v>10.01</v>
      </c>
      <c r="G30" s="31" t="s">
        <v>37</v>
      </c>
    </row>
    <row r="31" spans="1:7" x14ac:dyDescent="0.25">
      <c r="A31" s="32">
        <v>11631</v>
      </c>
      <c r="B31" s="1" t="str">
        <f t="shared" si="0"/>
        <v>BOBINA SOLEIRA</v>
      </c>
      <c r="C31" s="28">
        <v>45618</v>
      </c>
      <c r="D31" s="29">
        <v>6.2</v>
      </c>
      <c r="E31" s="29">
        <v>1</v>
      </c>
      <c r="F31" s="29">
        <f t="shared" si="1"/>
        <v>6.2</v>
      </c>
      <c r="G31" s="31" t="s">
        <v>37</v>
      </c>
    </row>
    <row r="32" spans="1:7" x14ac:dyDescent="0.25">
      <c r="A32" s="32">
        <v>11699</v>
      </c>
      <c r="B32" s="1" t="str">
        <f t="shared" si="0"/>
        <v>BOBINA 1/2 CANA</v>
      </c>
      <c r="C32" s="28">
        <v>45621</v>
      </c>
      <c r="D32" s="29">
        <f>7.5</f>
        <v>7.5</v>
      </c>
      <c r="E32" s="29">
        <v>10.666666666666</v>
      </c>
      <c r="F32" s="29">
        <f t="shared" si="1"/>
        <v>79.999999999994998</v>
      </c>
      <c r="G32" s="31" t="s">
        <v>38</v>
      </c>
    </row>
    <row r="33" spans="1:7" x14ac:dyDescent="0.25">
      <c r="A33" s="32">
        <v>11699</v>
      </c>
      <c r="B33" s="1" t="str">
        <f t="shared" si="0"/>
        <v>BOBINA 1/2 CANA</v>
      </c>
      <c r="C33" s="28">
        <v>45623</v>
      </c>
      <c r="D33" s="29">
        <v>9.2355</v>
      </c>
      <c r="E33" s="29">
        <v>10.666666666666</v>
      </c>
      <c r="F33" s="29">
        <f t="shared" si="1"/>
        <v>98.511999999993847</v>
      </c>
      <c r="G33" s="31" t="s">
        <v>39</v>
      </c>
    </row>
    <row r="34" spans="1:7" x14ac:dyDescent="0.25">
      <c r="A34" s="32">
        <v>11682</v>
      </c>
      <c r="B34" s="1" t="str">
        <f t="shared" ref="B34:B65" si="2">IF(A34="","",VLOOKUP(A34,Entradas,2,0))</f>
        <v>BOBINA 1/2 CANA TRANSVISION</v>
      </c>
      <c r="C34" s="28">
        <v>45623</v>
      </c>
      <c r="D34" s="29">
        <v>8.6999999999999993</v>
      </c>
      <c r="E34" s="29">
        <v>9.1282051282051295</v>
      </c>
      <c r="F34" s="29">
        <f t="shared" si="1"/>
        <v>79.415384615384625</v>
      </c>
      <c r="G34" s="31" t="s">
        <v>39</v>
      </c>
    </row>
    <row r="35" spans="1:7" x14ac:dyDescent="0.25">
      <c r="A35" s="32">
        <v>11631</v>
      </c>
      <c r="B35" s="1" t="str">
        <f t="shared" si="2"/>
        <v>BOBINA SOLEIRA</v>
      </c>
      <c r="C35" s="28">
        <v>45623</v>
      </c>
      <c r="D35" s="29">
        <v>2.6</v>
      </c>
      <c r="E35" s="29">
        <v>1</v>
      </c>
      <c r="F35" s="29">
        <f t="shared" si="1"/>
        <v>2.6</v>
      </c>
      <c r="G35" s="31" t="s">
        <v>39</v>
      </c>
    </row>
    <row r="36" spans="1:7" x14ac:dyDescent="0.25">
      <c r="A36" s="32">
        <v>11631</v>
      </c>
      <c r="B36" s="1" t="str">
        <f t="shared" si="2"/>
        <v>BOBINA SOLEIRA</v>
      </c>
      <c r="C36" s="28">
        <v>45623</v>
      </c>
      <c r="D36" s="29">
        <v>2.6</v>
      </c>
      <c r="E36" s="29">
        <v>1</v>
      </c>
      <c r="F36" s="29">
        <f t="shared" si="1"/>
        <v>2.6</v>
      </c>
      <c r="G36" s="31" t="s">
        <v>39</v>
      </c>
    </row>
    <row r="37" spans="1:7" x14ac:dyDescent="0.25">
      <c r="A37" s="32">
        <v>11631</v>
      </c>
      <c r="B37" s="1" t="str">
        <f t="shared" si="2"/>
        <v>BOBINA SOLEIRA</v>
      </c>
      <c r="C37" s="28">
        <v>45623</v>
      </c>
      <c r="D37" s="29">
        <v>2.6</v>
      </c>
      <c r="E37" s="29">
        <v>1</v>
      </c>
      <c r="F37" s="29">
        <f t="shared" si="1"/>
        <v>2.6</v>
      </c>
      <c r="G37" s="31" t="s">
        <v>39</v>
      </c>
    </row>
    <row r="38" spans="1:7" x14ac:dyDescent="0.25">
      <c r="A38" s="32">
        <v>11631</v>
      </c>
      <c r="B38" s="1" t="str">
        <f t="shared" si="2"/>
        <v>BOBINA SOLEIRA</v>
      </c>
      <c r="C38" s="28">
        <v>45623</v>
      </c>
      <c r="D38" s="29">
        <v>2.9</v>
      </c>
      <c r="E38" s="29">
        <v>1</v>
      </c>
      <c r="F38" s="29">
        <f t="shared" si="1"/>
        <v>2.9</v>
      </c>
      <c r="G38" s="31" t="s">
        <v>39</v>
      </c>
    </row>
    <row r="39" spans="1:7" x14ac:dyDescent="0.25">
      <c r="A39" s="32">
        <v>11699</v>
      </c>
      <c r="B39" s="1" t="str">
        <f t="shared" si="2"/>
        <v>BOBINA 1/2 CANA</v>
      </c>
      <c r="C39" s="28">
        <v>45623</v>
      </c>
      <c r="D39" s="29">
        <v>15.6</v>
      </c>
      <c r="E39" s="29">
        <v>10.666666666666</v>
      </c>
      <c r="F39" s="29">
        <f t="shared" si="1"/>
        <v>166.3999999999896</v>
      </c>
      <c r="G39" s="31" t="s">
        <v>40</v>
      </c>
    </row>
    <row r="40" spans="1:7" x14ac:dyDescent="0.25">
      <c r="A40" s="32">
        <v>11699</v>
      </c>
      <c r="B40" s="1" t="str">
        <f t="shared" si="2"/>
        <v>BOBINA 1/2 CANA</v>
      </c>
      <c r="C40" s="28">
        <v>45624</v>
      </c>
      <c r="D40" s="29">
        <f>(4.86+2.508)</f>
        <v>7.3680000000000003</v>
      </c>
      <c r="E40" s="29">
        <v>10.666666666666</v>
      </c>
      <c r="F40" s="29">
        <f t="shared" si="1"/>
        <v>78.591999999995096</v>
      </c>
      <c r="G40" s="31" t="s">
        <v>41</v>
      </c>
    </row>
    <row r="41" spans="1:7" x14ac:dyDescent="0.25">
      <c r="A41" s="32">
        <v>11682</v>
      </c>
      <c r="B41" s="1" t="str">
        <f t="shared" si="2"/>
        <v>BOBINA 1/2 CANA TRANSVISION</v>
      </c>
      <c r="C41" s="28">
        <v>45624</v>
      </c>
      <c r="D41" s="29">
        <f>(1.98+2.052+14.8016+3.42)</f>
        <v>22.253599999999999</v>
      </c>
      <c r="E41" s="29">
        <v>9.1282051282051295</v>
      </c>
      <c r="F41" s="29">
        <f t="shared" si="1"/>
        <v>203.13542564102565</v>
      </c>
      <c r="G41" s="31" t="s">
        <v>41</v>
      </c>
    </row>
    <row r="42" spans="1:7" x14ac:dyDescent="0.25">
      <c r="A42" s="32">
        <v>11699</v>
      </c>
      <c r="B42" s="1" t="str">
        <f t="shared" si="2"/>
        <v>BOBINA 1/2 CANA</v>
      </c>
      <c r="C42" s="28">
        <v>45625</v>
      </c>
      <c r="D42" s="29">
        <f>(13.5427+12.636)</f>
        <v>26.178699999999999</v>
      </c>
      <c r="E42" s="29">
        <v>10.666666666666</v>
      </c>
      <c r="F42" s="29">
        <f t="shared" si="1"/>
        <v>279.23946666664921</v>
      </c>
      <c r="G42" s="31" t="s">
        <v>42</v>
      </c>
    </row>
    <row r="43" spans="1:7" x14ac:dyDescent="0.25">
      <c r="A43" s="32">
        <v>11647</v>
      </c>
      <c r="B43" s="1" t="str">
        <f t="shared" si="2"/>
        <v>BOBINA GUIA DE 50</v>
      </c>
      <c r="C43" s="28">
        <v>45625</v>
      </c>
      <c r="D43" s="29">
        <f>(5.8+5.8)</f>
        <v>11.6</v>
      </c>
      <c r="E43" s="29">
        <v>1.25</v>
      </c>
      <c r="F43" s="29">
        <f t="shared" si="1"/>
        <v>14.5</v>
      </c>
      <c r="G43" s="31" t="s">
        <v>42</v>
      </c>
    </row>
    <row r="44" spans="1:7" x14ac:dyDescent="0.25">
      <c r="A44" s="32">
        <v>11631</v>
      </c>
      <c r="B44" s="1" t="str">
        <f t="shared" si="2"/>
        <v>BOBINA SOLEIRA</v>
      </c>
      <c r="C44" s="28">
        <v>45625</v>
      </c>
      <c r="D44" s="29">
        <f>(4.63+4.32)</f>
        <v>8.9499999999999993</v>
      </c>
      <c r="E44" s="29">
        <v>1</v>
      </c>
      <c r="F44" s="29">
        <f t="shared" si="1"/>
        <v>8.9499999999999993</v>
      </c>
      <c r="G44" s="31" t="s">
        <v>42</v>
      </c>
    </row>
    <row r="45" spans="1:7" x14ac:dyDescent="0.25">
      <c r="A45" s="32">
        <v>11682</v>
      </c>
      <c r="B45" s="1" t="str">
        <f t="shared" si="2"/>
        <v>BOBINA 1/2 CANA TRANSVISION</v>
      </c>
      <c r="C45" s="28">
        <v>45625</v>
      </c>
      <c r="D45" s="29">
        <v>112.91849999999999</v>
      </c>
      <c r="E45" s="29">
        <v>9.1282051282051295</v>
      </c>
      <c r="F45" s="29">
        <f t="shared" si="1"/>
        <v>1030.7432307692309</v>
      </c>
      <c r="G45" s="31" t="s">
        <v>43</v>
      </c>
    </row>
    <row r="46" spans="1:7" x14ac:dyDescent="0.25">
      <c r="A46" s="32">
        <v>11699</v>
      </c>
      <c r="B46" s="1" t="str">
        <f t="shared" si="2"/>
        <v>BOBINA 1/2 CANA</v>
      </c>
      <c r="C46" s="28">
        <v>45625</v>
      </c>
      <c r="D46" s="29">
        <v>4.3185000000000002</v>
      </c>
      <c r="E46" s="29">
        <v>10.666666666666</v>
      </c>
      <c r="F46" s="29">
        <f t="shared" si="1"/>
        <v>46.063999999997122</v>
      </c>
      <c r="G46" s="31" t="s">
        <v>43</v>
      </c>
    </row>
    <row r="47" spans="1:7" x14ac:dyDescent="0.25">
      <c r="A47" s="32">
        <v>11631</v>
      </c>
      <c r="B47" s="1" t="str">
        <f t="shared" si="2"/>
        <v>BOBINA SOLEIRA</v>
      </c>
      <c r="C47" s="28">
        <v>45625</v>
      </c>
      <c r="D47" s="29">
        <v>25.92</v>
      </c>
      <c r="E47" s="29">
        <v>1</v>
      </c>
      <c r="F47" s="29">
        <f t="shared" si="1"/>
        <v>25.92</v>
      </c>
      <c r="G47" s="31" t="s">
        <v>43</v>
      </c>
    </row>
    <row r="48" spans="1:7" x14ac:dyDescent="0.25">
      <c r="A48" s="32">
        <v>11699</v>
      </c>
      <c r="B48" s="1" t="str">
        <f t="shared" si="2"/>
        <v>BOBINA 1/2 CANA</v>
      </c>
      <c r="C48" s="28">
        <v>45625</v>
      </c>
      <c r="D48" s="29">
        <v>13.331200000000001</v>
      </c>
      <c r="E48" s="29">
        <v>10.666666666666</v>
      </c>
      <c r="F48" s="29">
        <f t="shared" si="1"/>
        <v>142.1994666666578</v>
      </c>
      <c r="G48" s="31" t="s">
        <v>44</v>
      </c>
    </row>
    <row r="49" spans="1:7" x14ac:dyDescent="0.25">
      <c r="A49" s="32">
        <v>11631</v>
      </c>
      <c r="B49" s="1" t="str">
        <f t="shared" si="2"/>
        <v>BOBINA SOLEIRA</v>
      </c>
      <c r="C49" s="28">
        <v>45625</v>
      </c>
      <c r="D49" s="29">
        <v>3.95</v>
      </c>
      <c r="E49" s="29">
        <v>1</v>
      </c>
      <c r="F49" s="29">
        <f t="shared" si="1"/>
        <v>3.95</v>
      </c>
      <c r="G49" s="31" t="s">
        <v>44</v>
      </c>
    </row>
    <row r="50" spans="1:7" x14ac:dyDescent="0.25">
      <c r="A50" s="32">
        <v>11647</v>
      </c>
      <c r="B50" s="1" t="str">
        <f t="shared" si="2"/>
        <v>BOBINA GUIA DE 50</v>
      </c>
      <c r="C50" s="28">
        <v>45625</v>
      </c>
      <c r="D50" s="29">
        <v>18</v>
      </c>
      <c r="E50" s="29">
        <v>1.25</v>
      </c>
      <c r="F50" s="29">
        <f t="shared" si="1"/>
        <v>22.5</v>
      </c>
      <c r="G50" s="31" t="s">
        <v>44</v>
      </c>
    </row>
    <row r="51" spans="1:7" x14ac:dyDescent="0.25">
      <c r="A51" s="32">
        <v>11699</v>
      </c>
      <c r="B51" s="1" t="str">
        <f t="shared" si="2"/>
        <v>BOBINA 1/2 CANA</v>
      </c>
      <c r="C51" s="28">
        <v>45628</v>
      </c>
      <c r="D51" s="29">
        <v>11.739000000000001</v>
      </c>
      <c r="E51" s="29">
        <v>10.666666666666</v>
      </c>
      <c r="F51" s="29">
        <f t="shared" si="1"/>
        <v>125.21599999999218</v>
      </c>
      <c r="G51" s="31" t="s">
        <v>45</v>
      </c>
    </row>
    <row r="52" spans="1:7" x14ac:dyDescent="0.25">
      <c r="A52" s="32">
        <v>11699</v>
      </c>
      <c r="B52" s="1" t="str">
        <f t="shared" si="2"/>
        <v>BOBINA 1/2 CANA</v>
      </c>
      <c r="C52" s="28">
        <v>45628</v>
      </c>
      <c r="D52" s="29">
        <v>7.7769000000000004</v>
      </c>
      <c r="E52" s="29">
        <v>10.666666666666</v>
      </c>
      <c r="F52" s="29">
        <f t="shared" si="1"/>
        <v>82.953599999994822</v>
      </c>
      <c r="G52" s="31" t="s">
        <v>46</v>
      </c>
    </row>
    <row r="53" spans="1:7" x14ac:dyDescent="0.25">
      <c r="A53" s="32">
        <v>11699</v>
      </c>
      <c r="B53" s="1" t="str">
        <f t="shared" si="2"/>
        <v>BOBINA 1/2 CANA</v>
      </c>
      <c r="C53" s="28">
        <v>45629</v>
      </c>
      <c r="D53" s="29">
        <f>(9.3525+14.835)</f>
        <v>24.1875</v>
      </c>
      <c r="E53" s="29">
        <v>10.666666666666</v>
      </c>
      <c r="F53" s="29">
        <f t="shared" si="1"/>
        <v>257.99999999998386</v>
      </c>
      <c r="G53" s="31" t="s">
        <v>47</v>
      </c>
    </row>
    <row r="54" spans="1:7" x14ac:dyDescent="0.25">
      <c r="A54" s="32">
        <v>11647</v>
      </c>
      <c r="B54" s="1" t="str">
        <f t="shared" si="2"/>
        <v>BOBINA GUIA DE 50</v>
      </c>
      <c r="C54" s="28">
        <v>45629</v>
      </c>
      <c r="D54" s="29">
        <f>(6.4+6.4)</f>
        <v>12.8</v>
      </c>
      <c r="E54" s="29">
        <v>1.25</v>
      </c>
      <c r="F54" s="29">
        <f t="shared" si="1"/>
        <v>16</v>
      </c>
      <c r="G54" s="31" t="s">
        <v>47</v>
      </c>
    </row>
    <row r="55" spans="1:7" x14ac:dyDescent="0.25">
      <c r="A55" s="32">
        <v>11631</v>
      </c>
      <c r="B55" s="1" t="str">
        <f t="shared" si="2"/>
        <v>BOBINA SOLEIRA</v>
      </c>
      <c r="C55" s="28">
        <f>C54</f>
        <v>45629</v>
      </c>
      <c r="D55" s="29">
        <f>(2.9+4.6)</f>
        <v>7.5</v>
      </c>
      <c r="E55" s="29">
        <v>1</v>
      </c>
      <c r="F55" s="29">
        <f t="shared" si="1"/>
        <v>7.5</v>
      </c>
      <c r="G55" s="31" t="s">
        <v>47</v>
      </c>
    </row>
    <row r="56" spans="1:7" x14ac:dyDescent="0.25">
      <c r="A56" s="32">
        <v>11699</v>
      </c>
      <c r="B56" s="1" t="str">
        <f t="shared" si="2"/>
        <v>BOBINA 1/2 CANA</v>
      </c>
      <c r="C56" s="28">
        <v>45630</v>
      </c>
      <c r="D56" s="29">
        <f>10.9982</f>
        <v>10.998200000000001</v>
      </c>
      <c r="E56" s="29">
        <v>10.666666666666</v>
      </c>
      <c r="F56" s="29">
        <f t="shared" si="1"/>
        <v>117.31413333332601</v>
      </c>
      <c r="G56" s="31" t="s">
        <v>48</v>
      </c>
    </row>
    <row r="57" spans="1:7" x14ac:dyDescent="0.25">
      <c r="A57" s="32">
        <v>11699</v>
      </c>
      <c r="B57" s="1" t="str">
        <f t="shared" si="2"/>
        <v>BOBINA 1/2 CANA</v>
      </c>
      <c r="C57" s="28">
        <v>45630</v>
      </c>
      <c r="D57" s="29">
        <f>15.525+2.247+2.247</f>
        <v>20.018999999999998</v>
      </c>
      <c r="E57" s="29">
        <v>10.666666666666</v>
      </c>
      <c r="F57" s="29">
        <f t="shared" si="1"/>
        <v>213.53599999998664</v>
      </c>
      <c r="G57" s="31" t="s">
        <v>49</v>
      </c>
    </row>
    <row r="58" spans="1:7" x14ac:dyDescent="0.25">
      <c r="A58" s="32">
        <v>11631</v>
      </c>
      <c r="B58" s="1" t="str">
        <f t="shared" si="2"/>
        <v>BOBINA SOLEIRA</v>
      </c>
      <c r="C58" s="28">
        <v>45630</v>
      </c>
      <c r="D58" s="29">
        <f>5.2+1.1+1.1</f>
        <v>7.4</v>
      </c>
      <c r="E58" s="29">
        <v>1</v>
      </c>
      <c r="F58" s="29">
        <f t="shared" si="1"/>
        <v>7.4</v>
      </c>
      <c r="G58" s="31" t="s">
        <v>49</v>
      </c>
    </row>
    <row r="59" spans="1:7" x14ac:dyDescent="0.25">
      <c r="A59" s="32">
        <v>11660</v>
      </c>
      <c r="B59" s="1" t="str">
        <f t="shared" si="2"/>
        <v>BOBINA GUIA DE 70</v>
      </c>
      <c r="C59" s="28">
        <v>45630</v>
      </c>
      <c r="D59" s="29">
        <f>6*3</f>
        <v>18</v>
      </c>
      <c r="E59" s="29">
        <v>1.75</v>
      </c>
      <c r="F59" s="29">
        <f t="shared" si="1"/>
        <v>31.5</v>
      </c>
      <c r="G59" s="31" t="s">
        <v>49</v>
      </c>
    </row>
    <row r="60" spans="1:7" x14ac:dyDescent="0.25">
      <c r="A60" s="32">
        <v>11699</v>
      </c>
      <c r="B60" s="1" t="str">
        <f t="shared" si="2"/>
        <v>BOBINA 1/2 CANA</v>
      </c>
      <c r="C60" s="28">
        <v>45630</v>
      </c>
      <c r="D60" s="29">
        <v>22.68</v>
      </c>
      <c r="E60" s="29">
        <v>10.666666666666</v>
      </c>
      <c r="F60" s="29">
        <f t="shared" si="1"/>
        <v>241.91999999998487</v>
      </c>
      <c r="G60" s="31" t="s">
        <v>50</v>
      </c>
    </row>
    <row r="61" spans="1:7" x14ac:dyDescent="0.25">
      <c r="A61" s="32">
        <v>11682</v>
      </c>
      <c r="B61" s="1" t="str">
        <f t="shared" si="2"/>
        <v>BOBINA 1/2 CANA TRANSVISION</v>
      </c>
      <c r="C61" s="28">
        <v>45630</v>
      </c>
      <c r="D61" s="29">
        <v>2.6324999999999998</v>
      </c>
      <c r="E61" s="29">
        <v>9.1282051282051295</v>
      </c>
      <c r="F61" s="29">
        <f t="shared" si="1"/>
        <v>24.03</v>
      </c>
      <c r="G61" s="31" t="s">
        <v>50</v>
      </c>
    </row>
    <row r="62" spans="1:7" x14ac:dyDescent="0.25">
      <c r="A62" s="32">
        <v>11647</v>
      </c>
      <c r="B62" s="1" t="str">
        <f t="shared" si="2"/>
        <v>BOBINA GUIA DE 50</v>
      </c>
      <c r="C62" s="28">
        <v>45630</v>
      </c>
      <c r="D62" s="29">
        <v>10.8</v>
      </c>
      <c r="E62" s="29">
        <v>1.25</v>
      </c>
      <c r="F62" s="29">
        <f t="shared" si="1"/>
        <v>13.5</v>
      </c>
      <c r="G62" s="31" t="s">
        <v>50</v>
      </c>
    </row>
    <row r="63" spans="1:7" x14ac:dyDescent="0.25">
      <c r="A63" s="32">
        <v>11631</v>
      </c>
      <c r="B63" s="1" t="str">
        <f t="shared" si="2"/>
        <v>BOBINA SOLEIRA</v>
      </c>
      <c r="C63" s="28">
        <v>45630</v>
      </c>
      <c r="D63" s="29">
        <v>10</v>
      </c>
      <c r="E63" s="29">
        <v>1</v>
      </c>
      <c r="F63" s="29">
        <f t="shared" si="1"/>
        <v>10</v>
      </c>
      <c r="G63" s="31" t="s">
        <v>50</v>
      </c>
    </row>
    <row r="64" spans="1:7" x14ac:dyDescent="0.25">
      <c r="A64" s="32">
        <v>11624</v>
      </c>
      <c r="B64" s="1" t="str">
        <f t="shared" si="2"/>
        <v>BOBINA TUBO DE EIXO</v>
      </c>
      <c r="C64" s="28">
        <v>45630</v>
      </c>
      <c r="D64" s="29">
        <v>4.2</v>
      </c>
      <c r="E64" s="29">
        <v>3.66</v>
      </c>
      <c r="F64" s="29">
        <f t="shared" si="1"/>
        <v>15.372000000000002</v>
      </c>
      <c r="G64" s="31" t="s">
        <v>50</v>
      </c>
    </row>
    <row r="65" spans="1:7" x14ac:dyDescent="0.25">
      <c r="A65" s="32">
        <v>11699</v>
      </c>
      <c r="B65" s="1" t="str">
        <f t="shared" si="2"/>
        <v>BOBINA 1/2 CANA</v>
      </c>
      <c r="C65" s="28">
        <v>45631</v>
      </c>
      <c r="D65" s="29">
        <v>9.6750000000000007</v>
      </c>
      <c r="E65" s="29">
        <v>10.666666666666</v>
      </c>
      <c r="F65" s="29">
        <f t="shared" si="1"/>
        <v>103.19999999999355</v>
      </c>
      <c r="G65" s="31" t="s">
        <v>51</v>
      </c>
    </row>
    <row r="66" spans="1:7" x14ac:dyDescent="0.25">
      <c r="A66" s="32">
        <v>11676</v>
      </c>
      <c r="B66" s="1" t="str">
        <f t="shared" ref="B66:B97" si="3">IF(A66="","",VLOOKUP(A66,Entradas,2,0))</f>
        <v xml:space="preserve">  BOBINA GUIA DE 100</v>
      </c>
      <c r="C66" s="28">
        <v>45631</v>
      </c>
      <c r="D66" s="29">
        <v>6</v>
      </c>
      <c r="E66" s="29">
        <v>2.75</v>
      </c>
      <c r="F66" s="29">
        <f t="shared" si="1"/>
        <v>16.5</v>
      </c>
      <c r="G66" s="31" t="s">
        <v>51</v>
      </c>
    </row>
    <row r="67" spans="1:7" x14ac:dyDescent="0.25">
      <c r="A67" s="32">
        <v>11660</v>
      </c>
      <c r="B67" s="1" t="str">
        <f t="shared" si="3"/>
        <v>BOBINA GUIA DE 70</v>
      </c>
      <c r="C67" s="28">
        <v>45631</v>
      </c>
      <c r="D67" s="29">
        <v>7</v>
      </c>
      <c r="E67" s="29">
        <f>E35</f>
        <v>1</v>
      </c>
      <c r="F67" s="29">
        <f t="shared" si="1"/>
        <v>7</v>
      </c>
      <c r="G67" s="31" t="s">
        <v>52</v>
      </c>
    </row>
    <row r="68" spans="1:7" x14ac:dyDescent="0.25">
      <c r="A68" s="32">
        <v>11624</v>
      </c>
      <c r="B68" s="1" t="str">
        <f t="shared" si="3"/>
        <v>BOBINA TUBO DE EIXO</v>
      </c>
      <c r="C68" s="28">
        <v>45631</v>
      </c>
      <c r="D68" s="29">
        <v>4</v>
      </c>
      <c r="E68" s="29">
        <v>3.66</v>
      </c>
      <c r="F68" s="29">
        <f t="shared" si="1"/>
        <v>14.64</v>
      </c>
      <c r="G68" s="31" t="s">
        <v>53</v>
      </c>
    </row>
    <row r="69" spans="1:7" x14ac:dyDescent="0.25">
      <c r="A69" s="32">
        <v>11699</v>
      </c>
      <c r="B69" s="1" t="str">
        <f t="shared" si="3"/>
        <v>BOBINA 1/2 CANA</v>
      </c>
      <c r="C69" s="28">
        <v>45632</v>
      </c>
      <c r="D69" s="29">
        <f>0.8482+0.8505</f>
        <v>1.6987000000000001</v>
      </c>
      <c r="E69" s="29">
        <v>10.666666666666</v>
      </c>
      <c r="F69" s="29">
        <f t="shared" si="1"/>
        <v>18.119466666665534</v>
      </c>
      <c r="G69" s="31" t="s">
        <v>54</v>
      </c>
    </row>
    <row r="70" spans="1:7" x14ac:dyDescent="0.25">
      <c r="A70" s="32">
        <v>11631</v>
      </c>
      <c r="B70" s="1" t="str">
        <f t="shared" si="3"/>
        <v>BOBINA SOLEIRA</v>
      </c>
      <c r="C70" s="28">
        <v>45632</v>
      </c>
      <c r="D70" s="29">
        <f>3.77+3.78</f>
        <v>7.55</v>
      </c>
      <c r="E70" s="29">
        <v>1</v>
      </c>
      <c r="F70" s="29">
        <f t="shared" si="1"/>
        <v>7.55</v>
      </c>
      <c r="G70" s="31" t="s">
        <v>54</v>
      </c>
    </row>
    <row r="71" spans="1:7" x14ac:dyDescent="0.25">
      <c r="A71" s="32">
        <v>11699</v>
      </c>
      <c r="B71" s="1" t="str">
        <f t="shared" si="3"/>
        <v>BOBINA 1/2 CANA</v>
      </c>
      <c r="C71" s="28">
        <v>45635</v>
      </c>
      <c r="D71" s="29">
        <f>29.295</f>
        <v>29.295000000000002</v>
      </c>
      <c r="E71" s="29">
        <v>10.666666666666</v>
      </c>
      <c r="F71" s="29">
        <f t="shared" si="1"/>
        <v>312.47999999998046</v>
      </c>
      <c r="G71" s="31" t="s">
        <v>55</v>
      </c>
    </row>
    <row r="72" spans="1:7" x14ac:dyDescent="0.25">
      <c r="A72" s="32">
        <v>11660</v>
      </c>
      <c r="B72" s="1" t="str">
        <f t="shared" si="3"/>
        <v>BOBINA GUIA DE 70</v>
      </c>
      <c r="C72" s="28">
        <v>45635</v>
      </c>
      <c r="D72" s="29">
        <v>9.4</v>
      </c>
      <c r="E72" s="29">
        <v>1.75</v>
      </c>
      <c r="F72" s="29">
        <f t="shared" si="1"/>
        <v>16.45</v>
      </c>
      <c r="G72" s="31" t="s">
        <v>55</v>
      </c>
    </row>
    <row r="73" spans="1:7" x14ac:dyDescent="0.25">
      <c r="A73" s="32">
        <v>11631</v>
      </c>
      <c r="B73" s="1" t="str">
        <f t="shared" si="3"/>
        <v>BOBINA SOLEIRA</v>
      </c>
      <c r="C73" s="28">
        <v>45635</v>
      </c>
      <c r="D73" s="29">
        <v>6.2</v>
      </c>
      <c r="E73" s="29">
        <v>1</v>
      </c>
      <c r="F73" s="29">
        <f t="shared" si="1"/>
        <v>6.2</v>
      </c>
      <c r="G73" s="31" t="s">
        <v>55</v>
      </c>
    </row>
    <row r="74" spans="1:7" x14ac:dyDescent="0.25">
      <c r="A74" s="32">
        <v>11699</v>
      </c>
      <c r="B74" s="1" t="str">
        <f t="shared" si="3"/>
        <v>BOBINA 1/2 CANA</v>
      </c>
      <c r="C74" s="28">
        <v>45636</v>
      </c>
      <c r="D74" s="29">
        <f>(14.6242+9.867)</f>
        <v>24.491199999999999</v>
      </c>
      <c r="E74" s="29">
        <v>10.666666666666</v>
      </c>
      <c r="F74" s="29">
        <f t="shared" ref="F74:F122" si="4">D74*E74</f>
        <v>261.23946666665034</v>
      </c>
      <c r="G74" s="31" t="s">
        <v>56</v>
      </c>
    </row>
    <row r="75" spans="1:7" x14ac:dyDescent="0.25">
      <c r="A75" s="32">
        <v>11699</v>
      </c>
      <c r="B75" s="1" t="str">
        <f t="shared" si="3"/>
        <v>BOBINA 1/2 CANA</v>
      </c>
      <c r="C75" s="28">
        <v>45636</v>
      </c>
      <c r="D75" s="29">
        <f>7.938</f>
        <v>7.9379999999999997</v>
      </c>
      <c r="E75" s="29">
        <v>10.666666666666</v>
      </c>
      <c r="F75" s="29">
        <f t="shared" si="4"/>
        <v>84.671999999994711</v>
      </c>
      <c r="G75" s="31" t="s">
        <v>57</v>
      </c>
    </row>
    <row r="76" spans="1:7" x14ac:dyDescent="0.25">
      <c r="A76" s="32">
        <v>11647</v>
      </c>
      <c r="B76" s="1" t="str">
        <f t="shared" si="3"/>
        <v>BOBINA GUIA DE 50</v>
      </c>
      <c r="C76" s="28">
        <v>45636</v>
      </c>
      <c r="D76" s="29">
        <v>5.4</v>
      </c>
      <c r="E76" s="29">
        <v>1.25</v>
      </c>
      <c r="F76" s="29">
        <f t="shared" si="4"/>
        <v>6.75</v>
      </c>
      <c r="G76" s="31" t="s">
        <v>57</v>
      </c>
    </row>
    <row r="77" spans="1:7" x14ac:dyDescent="0.25">
      <c r="A77" s="32">
        <v>11631</v>
      </c>
      <c r="B77" s="1" t="str">
        <f t="shared" si="3"/>
        <v>BOBINA SOLEIRA</v>
      </c>
      <c r="C77" s="28">
        <v>45636</v>
      </c>
      <c r="D77" s="29">
        <v>2.94</v>
      </c>
      <c r="E77" s="29">
        <v>1</v>
      </c>
      <c r="F77" s="29">
        <f t="shared" si="4"/>
        <v>2.94</v>
      </c>
      <c r="G77" s="31" t="s">
        <v>57</v>
      </c>
    </row>
    <row r="78" spans="1:7" x14ac:dyDescent="0.25">
      <c r="A78" s="32">
        <v>11624</v>
      </c>
      <c r="B78" s="1" t="str">
        <f t="shared" si="3"/>
        <v>BOBINA TUBO DE EIXO</v>
      </c>
      <c r="C78" s="28">
        <v>45636</v>
      </c>
      <c r="D78" s="29">
        <v>3</v>
      </c>
      <c r="E78" s="29">
        <v>3.66</v>
      </c>
      <c r="F78" s="29">
        <f t="shared" si="4"/>
        <v>10.98</v>
      </c>
      <c r="G78" s="31" t="s">
        <v>58</v>
      </c>
    </row>
    <row r="79" spans="1:7" x14ac:dyDescent="0.25">
      <c r="A79" s="32">
        <v>11699</v>
      </c>
      <c r="B79" s="1" t="str">
        <f t="shared" si="3"/>
        <v>BOBINA 1/2 CANA</v>
      </c>
      <c r="C79" s="28">
        <v>45637</v>
      </c>
      <c r="D79" s="29">
        <v>17.698499999999999</v>
      </c>
      <c r="E79" s="29">
        <v>10.666666666666</v>
      </c>
      <c r="F79" s="29">
        <f t="shared" si="4"/>
        <v>188.7839999999882</v>
      </c>
      <c r="G79" s="31" t="s">
        <v>59</v>
      </c>
    </row>
    <row r="80" spans="1:7" x14ac:dyDescent="0.25">
      <c r="A80" s="32">
        <v>11647</v>
      </c>
      <c r="B80" s="1" t="str">
        <f t="shared" si="3"/>
        <v>BOBINA GUIA DE 50</v>
      </c>
      <c r="C80" s="28">
        <v>45637</v>
      </c>
      <c r="D80" s="29">
        <v>8</v>
      </c>
      <c r="E80" s="29">
        <v>1.25</v>
      </c>
      <c r="F80" s="29">
        <f t="shared" si="4"/>
        <v>10</v>
      </c>
      <c r="G80" s="31" t="s">
        <v>59</v>
      </c>
    </row>
    <row r="81" spans="1:7" x14ac:dyDescent="0.25">
      <c r="A81" s="32">
        <v>11631</v>
      </c>
      <c r="B81" s="1" t="str">
        <f t="shared" si="3"/>
        <v>BOBINA SOLEIRA</v>
      </c>
      <c r="C81" s="28">
        <v>45637</v>
      </c>
      <c r="D81" s="29">
        <v>4.1399999999999997</v>
      </c>
      <c r="E81" s="29">
        <v>1</v>
      </c>
      <c r="F81" s="29">
        <f t="shared" si="4"/>
        <v>4.1399999999999997</v>
      </c>
      <c r="G81" s="31" t="s">
        <v>59</v>
      </c>
    </row>
    <row r="82" spans="1:7" x14ac:dyDescent="0.25">
      <c r="A82" s="32">
        <v>11699</v>
      </c>
      <c r="B82" s="1" t="str">
        <f t="shared" si="3"/>
        <v>BOBINA 1/2 CANA</v>
      </c>
      <c r="C82" s="28">
        <v>45638</v>
      </c>
      <c r="D82" s="29">
        <v>35.591999999999999</v>
      </c>
      <c r="E82" s="29">
        <v>10.666666666666</v>
      </c>
      <c r="F82" s="29">
        <f t="shared" si="4"/>
        <v>379.64799999997626</v>
      </c>
      <c r="G82" s="31" t="s">
        <v>60</v>
      </c>
    </row>
    <row r="83" spans="1:7" x14ac:dyDescent="0.25">
      <c r="A83" s="32">
        <v>11647</v>
      </c>
      <c r="B83" s="1" t="str">
        <f t="shared" si="3"/>
        <v>BOBINA GUIA DE 50</v>
      </c>
      <c r="C83" s="28">
        <v>45638</v>
      </c>
      <c r="D83" s="29">
        <v>10.6</v>
      </c>
      <c r="E83" s="29">
        <v>1.25</v>
      </c>
      <c r="F83" s="29">
        <f t="shared" si="4"/>
        <v>13.25</v>
      </c>
      <c r="G83" s="31" t="s">
        <v>60</v>
      </c>
    </row>
    <row r="84" spans="1:7" x14ac:dyDescent="0.25">
      <c r="A84" s="32">
        <v>11631</v>
      </c>
      <c r="B84" s="1" t="str">
        <f t="shared" si="3"/>
        <v>BOBINA SOLEIRA</v>
      </c>
      <c r="C84" s="28">
        <v>45638</v>
      </c>
      <c r="D84" s="29">
        <v>6.16</v>
      </c>
      <c r="E84" s="29">
        <v>1</v>
      </c>
      <c r="F84" s="29">
        <f t="shared" si="4"/>
        <v>6.16</v>
      </c>
      <c r="G84" s="31" t="s">
        <v>60</v>
      </c>
    </row>
    <row r="85" spans="1:7" x14ac:dyDescent="0.25">
      <c r="A85" s="32">
        <v>11682</v>
      </c>
      <c r="B85" s="1" t="str">
        <f t="shared" si="3"/>
        <v>BOBINA 1/2 CANA TRANSVISION</v>
      </c>
      <c r="C85" s="28">
        <v>45638</v>
      </c>
      <c r="D85" s="29">
        <v>18.5062</v>
      </c>
      <c r="E85" s="29">
        <v>9.1282051282051295</v>
      </c>
      <c r="F85" s="29">
        <f t="shared" si="4"/>
        <v>168.92838974358978</v>
      </c>
      <c r="G85" s="31" t="s">
        <v>61</v>
      </c>
    </row>
    <row r="86" spans="1:7" x14ac:dyDescent="0.25">
      <c r="A86" s="32">
        <v>11631</v>
      </c>
      <c r="B86" s="1" t="str">
        <f t="shared" si="3"/>
        <v>BOBINA SOLEIRA</v>
      </c>
      <c r="C86" s="28">
        <v>45638</v>
      </c>
      <c r="D86" s="29">
        <v>5.3</v>
      </c>
      <c r="E86" s="29">
        <f>E75</f>
        <v>10.666666666666</v>
      </c>
      <c r="F86" s="29">
        <f t="shared" si="4"/>
        <v>56.5333333333298</v>
      </c>
      <c r="G86" s="31" t="s">
        <v>61</v>
      </c>
    </row>
    <row r="87" spans="1:7" x14ac:dyDescent="0.25">
      <c r="A87" s="32">
        <v>11660</v>
      </c>
      <c r="B87" s="1" t="str">
        <f t="shared" si="3"/>
        <v>BOBINA GUIA DE 70</v>
      </c>
      <c r="C87" s="28">
        <v>45638</v>
      </c>
      <c r="D87" s="29">
        <v>8</v>
      </c>
      <c r="E87" s="29">
        <f>E63</f>
        <v>1</v>
      </c>
      <c r="F87" s="29">
        <f t="shared" si="4"/>
        <v>8</v>
      </c>
      <c r="G87" s="31" t="s">
        <v>61</v>
      </c>
    </row>
    <row r="88" spans="1:7" x14ac:dyDescent="0.25">
      <c r="A88" s="32">
        <v>11624</v>
      </c>
      <c r="B88" s="1" t="str">
        <f t="shared" si="3"/>
        <v>BOBINA TUBO DE EIXO</v>
      </c>
      <c r="C88" s="28">
        <v>45638</v>
      </c>
      <c r="D88" s="29">
        <v>3</v>
      </c>
      <c r="E88" s="29">
        <f>E87</f>
        <v>1</v>
      </c>
      <c r="F88" s="29">
        <f t="shared" si="4"/>
        <v>3</v>
      </c>
      <c r="G88" s="31" t="s">
        <v>62</v>
      </c>
    </row>
    <row r="89" spans="1:7" x14ac:dyDescent="0.25">
      <c r="A89" s="32">
        <v>11699</v>
      </c>
      <c r="B89" s="1" t="str">
        <f t="shared" si="3"/>
        <v>BOBINA 1/2 CANA</v>
      </c>
      <c r="C89" s="28">
        <v>45639</v>
      </c>
      <c r="D89" s="29">
        <v>10.101000000000001</v>
      </c>
      <c r="E89" s="29">
        <v>10.666666666666</v>
      </c>
      <c r="F89" s="29">
        <f t="shared" si="4"/>
        <v>107.74399999999328</v>
      </c>
      <c r="G89" s="31" t="s">
        <v>63</v>
      </c>
    </row>
    <row r="90" spans="1:7" x14ac:dyDescent="0.25">
      <c r="A90" s="32" t="s">
        <v>5</v>
      </c>
      <c r="B90" s="1" t="str">
        <f t="shared" si="3"/>
        <v>SUPER CANA</v>
      </c>
      <c r="C90" s="28">
        <v>45639</v>
      </c>
      <c r="D90" s="29">
        <v>17.303999999999998</v>
      </c>
      <c r="E90" s="29">
        <v>14.8</v>
      </c>
      <c r="F90" s="29">
        <f t="shared" si="4"/>
        <v>256.0992</v>
      </c>
      <c r="G90" s="31" t="s">
        <v>64</v>
      </c>
    </row>
    <row r="91" spans="1:7" x14ac:dyDescent="0.25">
      <c r="A91" s="32">
        <v>11699</v>
      </c>
      <c r="B91" s="1" t="str">
        <f t="shared" si="3"/>
        <v>BOBINA 1/2 CANA</v>
      </c>
      <c r="C91" s="28">
        <v>45642</v>
      </c>
      <c r="D91" s="29">
        <v>46.555</v>
      </c>
      <c r="E91" s="29">
        <v>10.666666666666</v>
      </c>
      <c r="F91" s="29">
        <f t="shared" si="4"/>
        <v>496.58666666663561</v>
      </c>
      <c r="G91" s="31" t="s">
        <v>65</v>
      </c>
    </row>
    <row r="92" spans="1:7" x14ac:dyDescent="0.25">
      <c r="A92" s="32">
        <v>11676</v>
      </c>
      <c r="B92" s="1" t="str">
        <f t="shared" si="3"/>
        <v xml:space="preserve">  BOBINA GUIA DE 100</v>
      </c>
      <c r="C92" s="28">
        <v>45642</v>
      </c>
      <c r="D92" s="29">
        <v>10</v>
      </c>
      <c r="E92" s="29">
        <v>2.75</v>
      </c>
      <c r="F92" s="29">
        <f t="shared" si="4"/>
        <v>27.5</v>
      </c>
      <c r="G92" s="31" t="s">
        <v>65</v>
      </c>
    </row>
    <row r="93" spans="1:7" x14ac:dyDescent="0.25">
      <c r="A93" s="32">
        <v>11699</v>
      </c>
      <c r="B93" s="1" t="str">
        <f t="shared" si="3"/>
        <v>BOBINA 1/2 CANA</v>
      </c>
      <c r="C93" s="28">
        <v>45642</v>
      </c>
      <c r="D93" s="29">
        <f>21.7065+44.16</f>
        <v>65.866500000000002</v>
      </c>
      <c r="E93" s="29">
        <v>10.666666666666</v>
      </c>
      <c r="F93" s="29">
        <f t="shared" si="4"/>
        <v>702.57599999995614</v>
      </c>
      <c r="G93" s="31" t="s">
        <v>66</v>
      </c>
    </row>
    <row r="94" spans="1:7" x14ac:dyDescent="0.25">
      <c r="A94" s="32">
        <v>11631</v>
      </c>
      <c r="B94" s="1" t="str">
        <f t="shared" si="3"/>
        <v>BOBINA SOLEIRA</v>
      </c>
      <c r="C94" s="28">
        <v>45642</v>
      </c>
      <c r="D94" s="29">
        <f>(4.15)+(3*5.15)</f>
        <v>19.600000000000001</v>
      </c>
      <c r="E94" s="29">
        <v>1</v>
      </c>
      <c r="F94" s="29">
        <f t="shared" si="4"/>
        <v>19.600000000000001</v>
      </c>
      <c r="G94" s="31" t="s">
        <v>66</v>
      </c>
    </row>
    <row r="95" spans="1:7" x14ac:dyDescent="0.25">
      <c r="A95" s="32">
        <v>11699</v>
      </c>
      <c r="B95" s="1" t="str">
        <f t="shared" si="3"/>
        <v>BOBINA 1/2 CANA</v>
      </c>
      <c r="C95" s="28">
        <v>45642</v>
      </c>
      <c r="D95" s="29">
        <f>(12.1785+11.9715)</f>
        <v>24.15</v>
      </c>
      <c r="E95" s="29">
        <v>10.666666666666</v>
      </c>
      <c r="F95" s="29">
        <f t="shared" si="4"/>
        <v>257.59999999998388</v>
      </c>
      <c r="G95" s="31" t="s">
        <v>67</v>
      </c>
    </row>
    <row r="96" spans="1:7" x14ac:dyDescent="0.25">
      <c r="A96" s="32">
        <v>11699</v>
      </c>
      <c r="B96" s="1" t="str">
        <f t="shared" si="3"/>
        <v>BOBINA 1/2 CANA</v>
      </c>
      <c r="C96" s="28">
        <v>45643</v>
      </c>
      <c r="D96" s="29">
        <v>2.5</v>
      </c>
      <c r="E96" s="29">
        <v>10.666666666666</v>
      </c>
      <c r="F96" s="29">
        <f t="shared" si="4"/>
        <v>26.666666666665002</v>
      </c>
      <c r="G96" s="31" t="s">
        <v>68</v>
      </c>
    </row>
    <row r="97" spans="1:7" x14ac:dyDescent="0.25">
      <c r="A97" s="32">
        <v>11699</v>
      </c>
      <c r="B97" s="1" t="str">
        <f t="shared" si="3"/>
        <v>BOBINA 1/2 CANA</v>
      </c>
      <c r="C97" s="28">
        <v>45643</v>
      </c>
      <c r="D97" s="29">
        <v>13.35</v>
      </c>
      <c r="E97" s="29">
        <v>10.666666666666</v>
      </c>
      <c r="F97" s="29">
        <f t="shared" si="4"/>
        <v>142.39999999999108</v>
      </c>
      <c r="G97" s="31" t="s">
        <v>69</v>
      </c>
    </row>
    <row r="98" spans="1:7" x14ac:dyDescent="0.25">
      <c r="A98" s="32">
        <v>11699</v>
      </c>
      <c r="B98" s="1" t="str">
        <f t="shared" ref="B98:B129" si="5">IF(A98="","",VLOOKUP(A98,Entradas,2,0))</f>
        <v>BOBINA 1/2 CANA</v>
      </c>
      <c r="C98" s="28">
        <v>45644</v>
      </c>
      <c r="D98" s="29">
        <v>11.448</v>
      </c>
      <c r="E98" s="29">
        <v>10.666666666666</v>
      </c>
      <c r="F98" s="29">
        <f t="shared" si="4"/>
        <v>122.11199999999238</v>
      </c>
      <c r="G98" s="31" t="s">
        <v>70</v>
      </c>
    </row>
    <row r="99" spans="1:7" x14ac:dyDescent="0.25">
      <c r="A99" s="32">
        <v>11660</v>
      </c>
      <c r="B99" s="1" t="str">
        <f t="shared" si="5"/>
        <v>BOBINA GUIA DE 70</v>
      </c>
      <c r="C99" s="28">
        <v>45644</v>
      </c>
      <c r="D99" s="29">
        <v>7.2</v>
      </c>
      <c r="E99" s="29">
        <v>1.75</v>
      </c>
      <c r="F99" s="29">
        <f t="shared" si="4"/>
        <v>12.6</v>
      </c>
      <c r="G99" s="31" t="s">
        <v>70</v>
      </c>
    </row>
    <row r="100" spans="1:7" x14ac:dyDescent="0.25">
      <c r="A100" s="32">
        <v>11631</v>
      </c>
      <c r="B100" s="1" t="str">
        <f t="shared" si="5"/>
        <v>BOBINA SOLEIRA</v>
      </c>
      <c r="C100" s="28">
        <v>45644</v>
      </c>
      <c r="D100" s="29">
        <v>3.18</v>
      </c>
      <c r="E100" s="29">
        <v>1</v>
      </c>
      <c r="F100" s="29">
        <f t="shared" si="4"/>
        <v>3.18</v>
      </c>
      <c r="G100" s="31" t="s">
        <v>70</v>
      </c>
    </row>
    <row r="101" spans="1:7" x14ac:dyDescent="0.25">
      <c r="A101" s="32">
        <v>11699</v>
      </c>
      <c r="B101" s="1" t="str">
        <f t="shared" si="5"/>
        <v>BOBINA 1/2 CANA</v>
      </c>
      <c r="C101" s="28">
        <v>45644</v>
      </c>
      <c r="D101" s="29">
        <f>13.386+13.455</f>
        <v>26.841000000000001</v>
      </c>
      <c r="E101" s="29">
        <v>10.666666666666</v>
      </c>
      <c r="F101" s="29">
        <f t="shared" si="4"/>
        <v>286.30399999998212</v>
      </c>
      <c r="G101" s="31" t="s">
        <v>71</v>
      </c>
    </row>
    <row r="102" spans="1:7" x14ac:dyDescent="0.25">
      <c r="A102" s="32">
        <v>11660</v>
      </c>
      <c r="B102" s="1" t="str">
        <f t="shared" si="5"/>
        <v>BOBINA GUIA DE 70</v>
      </c>
      <c r="C102" s="28">
        <v>45644</v>
      </c>
      <c r="D102" s="29">
        <f>6.9+6.9</f>
        <v>13.8</v>
      </c>
      <c r="E102" s="29">
        <v>1.75</v>
      </c>
      <c r="F102" s="29">
        <f t="shared" si="4"/>
        <v>24.150000000000002</v>
      </c>
      <c r="G102" s="31" t="s">
        <v>71</v>
      </c>
    </row>
    <row r="103" spans="1:7" x14ac:dyDescent="0.25">
      <c r="A103" s="32">
        <v>11631</v>
      </c>
      <c r="B103" s="1" t="str">
        <f t="shared" si="5"/>
        <v>BOBINA SOLEIRA</v>
      </c>
      <c r="C103" s="28">
        <v>45644</v>
      </c>
      <c r="D103" s="29">
        <f>3.88+3.9</f>
        <v>7.7799999999999994</v>
      </c>
      <c r="E103" s="29">
        <v>1</v>
      </c>
      <c r="F103" s="29">
        <f t="shared" si="4"/>
        <v>7.7799999999999994</v>
      </c>
      <c r="G103" s="31" t="s">
        <v>71</v>
      </c>
    </row>
    <row r="104" spans="1:7" x14ac:dyDescent="0.25">
      <c r="A104" s="32">
        <v>11699</v>
      </c>
      <c r="B104" s="1" t="str">
        <f t="shared" si="5"/>
        <v>BOBINA 1/2 CANA</v>
      </c>
      <c r="C104" s="28">
        <v>45645</v>
      </c>
      <c r="D104" s="29">
        <f>(11.844+13.02+9.4335)</f>
        <v>34.297499999999999</v>
      </c>
      <c r="E104" s="29">
        <v>10.666666666666</v>
      </c>
      <c r="F104" s="29">
        <f t="shared" si="4"/>
        <v>365.83999999997712</v>
      </c>
      <c r="G104" s="31" t="s">
        <v>72</v>
      </c>
    </row>
    <row r="105" spans="1:7" x14ac:dyDescent="0.25">
      <c r="A105" s="32">
        <v>11699</v>
      </c>
      <c r="B105" s="1" t="str">
        <f t="shared" si="5"/>
        <v>BOBINA 1/2 CANA</v>
      </c>
      <c r="C105" s="28">
        <v>45645</v>
      </c>
      <c r="D105" s="29">
        <f>(11.0437+5.1735)</f>
        <v>16.217199999999998</v>
      </c>
      <c r="E105" s="29">
        <v>10.666666666666</v>
      </c>
      <c r="F105" s="29">
        <f t="shared" si="4"/>
        <v>172.98346666665583</v>
      </c>
      <c r="G105" s="31" t="s">
        <v>73</v>
      </c>
    </row>
    <row r="106" spans="1:7" x14ac:dyDescent="0.25">
      <c r="A106" s="32">
        <v>11660</v>
      </c>
      <c r="B106" s="1" t="str">
        <f t="shared" si="5"/>
        <v>BOBINA GUIA DE 70</v>
      </c>
      <c r="C106" s="28">
        <v>45645</v>
      </c>
      <c r="D106" s="29">
        <v>8</v>
      </c>
      <c r="E106" s="29">
        <v>1.75</v>
      </c>
      <c r="F106" s="29">
        <f t="shared" si="4"/>
        <v>14</v>
      </c>
      <c r="G106" s="31" t="s">
        <v>73</v>
      </c>
    </row>
    <row r="107" spans="1:7" x14ac:dyDescent="0.25">
      <c r="A107" s="32">
        <v>11682</v>
      </c>
      <c r="B107" s="1" t="str">
        <f t="shared" si="5"/>
        <v>BOBINA 1/2 CANA TRANSVISION</v>
      </c>
      <c r="C107" s="28">
        <v>45649</v>
      </c>
      <c r="D107" s="29">
        <f>2.43+3.87</f>
        <v>6.3000000000000007</v>
      </c>
      <c r="E107" s="29">
        <v>9.1282051282051295</v>
      </c>
      <c r="F107" s="29">
        <f t="shared" si="4"/>
        <v>57.507692307692324</v>
      </c>
      <c r="G107" s="31" t="s">
        <v>74</v>
      </c>
    </row>
    <row r="108" spans="1:7" x14ac:dyDescent="0.25">
      <c r="A108" s="32">
        <v>11699</v>
      </c>
      <c r="B108" s="1" t="str">
        <f t="shared" si="5"/>
        <v>BOBINA 1/2 CANA</v>
      </c>
      <c r="C108" s="28">
        <v>45652</v>
      </c>
      <c r="D108" s="29">
        <v>13.113</v>
      </c>
      <c r="E108" s="29">
        <v>10.67</v>
      </c>
      <c r="F108" s="29">
        <f t="shared" si="4"/>
        <v>139.91570999999999</v>
      </c>
      <c r="G108" s="31" t="s">
        <v>75</v>
      </c>
    </row>
    <row r="109" spans="1:7" x14ac:dyDescent="0.25">
      <c r="A109" s="32">
        <v>11631</v>
      </c>
      <c r="B109" s="1" t="str">
        <f t="shared" si="5"/>
        <v>BOBINA SOLEIRA</v>
      </c>
      <c r="C109" s="28">
        <v>45652</v>
      </c>
      <c r="D109" s="29">
        <v>3.75</v>
      </c>
      <c r="E109" s="29">
        <v>1</v>
      </c>
      <c r="F109" s="29">
        <f t="shared" si="4"/>
        <v>3.75</v>
      </c>
      <c r="G109" s="31" t="s">
        <v>75</v>
      </c>
    </row>
    <row r="110" spans="1:7" x14ac:dyDescent="0.25">
      <c r="A110" s="32">
        <v>11682</v>
      </c>
      <c r="B110" s="1" t="str">
        <f t="shared" si="5"/>
        <v>BOBINA 1/2 CANA TRANSVISION</v>
      </c>
      <c r="C110" s="28">
        <v>45652</v>
      </c>
      <c r="D110" s="29">
        <v>4.0949999999999998</v>
      </c>
      <c r="E110" s="29">
        <v>9.1282051282051295</v>
      </c>
      <c r="F110" s="29">
        <f t="shared" si="4"/>
        <v>37.380000000000003</v>
      </c>
      <c r="G110" s="31" t="s">
        <v>76</v>
      </c>
    </row>
    <row r="111" spans="1:7" x14ac:dyDescent="0.25">
      <c r="A111" s="32">
        <v>11699</v>
      </c>
      <c r="B111" s="1" t="str">
        <f t="shared" si="5"/>
        <v>BOBINA 1/2 CANA</v>
      </c>
      <c r="C111" s="28">
        <v>45653</v>
      </c>
      <c r="D111" s="29">
        <v>16.065000000000001</v>
      </c>
      <c r="E111" s="29">
        <f>E109</f>
        <v>1</v>
      </c>
      <c r="F111" s="29">
        <f t="shared" si="4"/>
        <v>16.065000000000001</v>
      </c>
      <c r="G111" s="31" t="s">
        <v>77</v>
      </c>
    </row>
    <row r="112" spans="1:7" x14ac:dyDescent="0.25">
      <c r="A112" s="32">
        <v>11647</v>
      </c>
      <c r="B112" s="1" t="str">
        <f t="shared" si="5"/>
        <v>BOBINA GUIA DE 50</v>
      </c>
      <c r="C112" s="28">
        <v>45653</v>
      </c>
      <c r="D112" s="29">
        <v>6</v>
      </c>
      <c r="E112" s="29">
        <f>E89</f>
        <v>10.666666666666</v>
      </c>
      <c r="F112" s="29">
        <f t="shared" si="4"/>
        <v>63.999999999996</v>
      </c>
      <c r="G112" s="31" t="s">
        <v>77</v>
      </c>
    </row>
    <row r="113" spans="1:8" x14ac:dyDescent="0.25">
      <c r="A113" s="32" t="s">
        <v>5</v>
      </c>
      <c r="B113" s="1" t="str">
        <f t="shared" si="5"/>
        <v>SUPER CANA</v>
      </c>
      <c r="C113" s="28">
        <v>45653</v>
      </c>
      <c r="D113" s="29">
        <v>9.36</v>
      </c>
      <c r="E113" s="29">
        <v>14.8</v>
      </c>
      <c r="F113" s="29">
        <f t="shared" si="4"/>
        <v>138.52799999999999</v>
      </c>
      <c r="G113" s="31" t="s">
        <v>78</v>
      </c>
    </row>
    <row r="114" spans="1:8" x14ac:dyDescent="0.25">
      <c r="A114" s="32">
        <v>11699</v>
      </c>
      <c r="B114" s="1" t="str">
        <f t="shared" si="5"/>
        <v>BOBINA 1/2 CANA</v>
      </c>
      <c r="C114" s="28">
        <v>45663</v>
      </c>
      <c r="D114" s="29">
        <v>11.698499999999999</v>
      </c>
      <c r="E114" s="29">
        <v>10.67</v>
      </c>
      <c r="F114" s="29">
        <f t="shared" si="4"/>
        <v>124.82299499999999</v>
      </c>
      <c r="G114" s="31" t="s">
        <v>79</v>
      </c>
    </row>
    <row r="115" spans="1:8" x14ac:dyDescent="0.25">
      <c r="A115" s="32">
        <v>11699</v>
      </c>
      <c r="B115" s="1" t="str">
        <f t="shared" si="5"/>
        <v>BOBINA 1/2 CANA</v>
      </c>
      <c r="C115" s="28">
        <v>45663</v>
      </c>
      <c r="D115" s="29">
        <v>11.808</v>
      </c>
      <c r="E115" s="29">
        <v>10.67</v>
      </c>
      <c r="F115" s="29">
        <f t="shared" si="4"/>
        <v>125.99136</v>
      </c>
      <c r="G115" s="31" t="s">
        <v>80</v>
      </c>
    </row>
    <row r="116" spans="1:8" x14ac:dyDescent="0.25">
      <c r="A116" s="32">
        <v>11699</v>
      </c>
      <c r="B116" s="1" t="str">
        <f t="shared" si="5"/>
        <v>BOBINA 1/2 CANA</v>
      </c>
      <c r="C116" s="28">
        <v>45663</v>
      </c>
      <c r="D116" s="29">
        <v>10.365</v>
      </c>
      <c r="E116" s="29">
        <v>10.67</v>
      </c>
      <c r="F116" s="29">
        <f t="shared" si="4"/>
        <v>110.59455</v>
      </c>
      <c r="G116" s="31" t="s">
        <v>81</v>
      </c>
    </row>
    <row r="117" spans="1:8" x14ac:dyDescent="0.25">
      <c r="A117" s="32">
        <v>11699</v>
      </c>
      <c r="B117" s="1" t="str">
        <f t="shared" si="5"/>
        <v>BOBINA 1/2 CANA</v>
      </c>
      <c r="C117" s="28">
        <v>45664</v>
      </c>
      <c r="D117" s="29">
        <v>11.4</v>
      </c>
      <c r="E117" s="29">
        <v>10.67</v>
      </c>
      <c r="F117" s="29">
        <f t="shared" si="4"/>
        <v>121.63800000000001</v>
      </c>
      <c r="G117" s="31" t="s">
        <v>82</v>
      </c>
    </row>
    <row r="118" spans="1:8" x14ac:dyDescent="0.25">
      <c r="A118" s="32">
        <v>11699</v>
      </c>
      <c r="B118" s="1" t="str">
        <f t="shared" si="5"/>
        <v>BOBINA 1/2 CANA</v>
      </c>
      <c r="C118" s="28">
        <v>45664</v>
      </c>
      <c r="D118" s="29">
        <v>16.015999999999998</v>
      </c>
      <c r="E118" s="29">
        <v>10.67</v>
      </c>
      <c r="F118" s="29">
        <f t="shared" si="4"/>
        <v>170.89071999999999</v>
      </c>
      <c r="G118" s="31" t="s">
        <v>83</v>
      </c>
      <c r="H118" t="s">
        <v>153</v>
      </c>
    </row>
    <row r="119" spans="1:8" x14ac:dyDescent="0.25">
      <c r="A119" s="32">
        <v>11624</v>
      </c>
      <c r="B119" s="1" t="str">
        <f t="shared" si="5"/>
        <v>BOBINA TUBO DE EIXO</v>
      </c>
      <c r="C119" s="28">
        <v>45665</v>
      </c>
      <c r="D119" s="29">
        <v>7</v>
      </c>
      <c r="E119" s="29">
        <f>E118</f>
        <v>10.67</v>
      </c>
      <c r="F119" s="29">
        <f t="shared" si="4"/>
        <v>74.69</v>
      </c>
      <c r="G119" s="31" t="s">
        <v>84</v>
      </c>
    </row>
    <row r="120" spans="1:8" x14ac:dyDescent="0.25">
      <c r="A120" s="32">
        <v>11699</v>
      </c>
      <c r="B120" s="1" t="str">
        <f t="shared" si="5"/>
        <v>BOBINA 1/2 CANA</v>
      </c>
      <c r="C120" s="28">
        <v>45667</v>
      </c>
      <c r="D120" s="29">
        <v>20.5425</v>
      </c>
      <c r="E120" s="29">
        <v>10.67</v>
      </c>
      <c r="F120" s="29">
        <f t="shared" si="4"/>
        <v>219.18847500000001</v>
      </c>
      <c r="G120" s="31" t="s">
        <v>85</v>
      </c>
    </row>
    <row r="121" spans="1:8" x14ac:dyDescent="0.25">
      <c r="A121" s="32">
        <v>11647</v>
      </c>
      <c r="B121" s="1" t="str">
        <f t="shared" si="5"/>
        <v>BOBINA GUIA DE 50</v>
      </c>
      <c r="C121" s="28">
        <v>45667</v>
      </c>
      <c r="D121" s="29">
        <v>9.8000000000000007</v>
      </c>
      <c r="E121" s="29">
        <v>1.25</v>
      </c>
      <c r="F121" s="29">
        <f t="shared" si="4"/>
        <v>12.25</v>
      </c>
      <c r="G121" s="31" t="s">
        <v>85</v>
      </c>
    </row>
    <row r="122" spans="1:8" x14ac:dyDescent="0.25">
      <c r="A122" s="32">
        <v>11631</v>
      </c>
      <c r="B122" s="1" t="str">
        <f t="shared" si="5"/>
        <v>BOBINA SOLEIRA</v>
      </c>
      <c r="C122" s="28">
        <v>45667</v>
      </c>
      <c r="D122" s="29">
        <v>4.1500000000000004</v>
      </c>
      <c r="E122" s="29">
        <v>1</v>
      </c>
      <c r="F122" s="29">
        <f t="shared" si="4"/>
        <v>4.1500000000000004</v>
      </c>
      <c r="G122" s="31" t="s">
        <v>85</v>
      </c>
    </row>
    <row r="123" spans="1:8" x14ac:dyDescent="0.25">
      <c r="A123" s="32">
        <v>11647</v>
      </c>
      <c r="B123" s="1" t="str">
        <f t="shared" si="5"/>
        <v>BOBINA GUIA DE 50</v>
      </c>
      <c r="C123" s="28">
        <v>45667</v>
      </c>
      <c r="D123" s="29">
        <v>600</v>
      </c>
      <c r="E123" s="29">
        <f>E103</f>
        <v>1</v>
      </c>
      <c r="F123" s="29" t="s">
        <v>86</v>
      </c>
      <c r="G123" s="31" t="s">
        <v>87</v>
      </c>
    </row>
    <row r="124" spans="1:8" x14ac:dyDescent="0.25">
      <c r="A124" s="32">
        <v>11699</v>
      </c>
      <c r="B124" s="1" t="str">
        <f t="shared" si="5"/>
        <v>BOBINA 1/2 CANA</v>
      </c>
      <c r="C124" s="28">
        <v>45670</v>
      </c>
      <c r="D124" s="29">
        <v>6.0636999999999999</v>
      </c>
      <c r="E124" s="29">
        <v>10.67</v>
      </c>
      <c r="F124" s="29">
        <f t="shared" ref="F124:F187" si="6">D124*E124</f>
        <v>64.699679000000003</v>
      </c>
      <c r="G124" s="31" t="s">
        <v>88</v>
      </c>
    </row>
    <row r="125" spans="1:8" x14ac:dyDescent="0.25">
      <c r="A125" s="32">
        <v>11647</v>
      </c>
      <c r="B125" s="1" t="str">
        <f t="shared" si="5"/>
        <v>BOBINA GUIA DE 50</v>
      </c>
      <c r="C125" s="28">
        <v>45670</v>
      </c>
      <c r="D125" s="29">
        <v>6</v>
      </c>
      <c r="E125" s="29">
        <v>1.25</v>
      </c>
      <c r="F125" s="29">
        <f t="shared" si="6"/>
        <v>7.5</v>
      </c>
      <c r="G125" s="31" t="s">
        <v>88</v>
      </c>
    </row>
    <row r="126" spans="1:8" x14ac:dyDescent="0.25">
      <c r="A126" s="32">
        <v>11699</v>
      </c>
      <c r="B126" s="1" t="str">
        <f t="shared" si="5"/>
        <v>BOBINA 1/2 CANA</v>
      </c>
      <c r="C126" s="28">
        <v>45670</v>
      </c>
      <c r="D126" s="29">
        <v>19.162500000000001</v>
      </c>
      <c r="E126" s="29">
        <v>10.67</v>
      </c>
      <c r="F126" s="29">
        <f t="shared" si="6"/>
        <v>204.463875</v>
      </c>
      <c r="G126" s="31" t="s">
        <v>89</v>
      </c>
    </row>
    <row r="127" spans="1:8" x14ac:dyDescent="0.25">
      <c r="A127" s="32">
        <v>11676</v>
      </c>
      <c r="B127" s="1" t="str">
        <f t="shared" si="5"/>
        <v xml:space="preserve">  BOBINA GUIA DE 100</v>
      </c>
      <c r="C127" s="28">
        <v>45670</v>
      </c>
      <c r="D127" s="29">
        <v>10.5</v>
      </c>
      <c r="E127" s="29">
        <v>2.75</v>
      </c>
      <c r="F127" s="29">
        <f t="shared" si="6"/>
        <v>28.875</v>
      </c>
      <c r="G127" s="31" t="s">
        <v>89</v>
      </c>
    </row>
    <row r="128" spans="1:8" x14ac:dyDescent="0.25">
      <c r="A128" s="32">
        <v>11631</v>
      </c>
      <c r="B128" s="1" t="str">
        <f t="shared" si="5"/>
        <v>BOBINA SOLEIRA</v>
      </c>
      <c r="C128" s="28">
        <v>45670</v>
      </c>
      <c r="D128" s="29">
        <v>3.65</v>
      </c>
      <c r="E128" s="29">
        <v>1</v>
      </c>
      <c r="F128" s="29">
        <f t="shared" si="6"/>
        <v>3.65</v>
      </c>
      <c r="G128" s="31" t="s">
        <v>89</v>
      </c>
    </row>
    <row r="129" spans="1:7" x14ac:dyDescent="0.25">
      <c r="A129" s="32">
        <v>11699</v>
      </c>
      <c r="B129" s="1" t="str">
        <f t="shared" si="5"/>
        <v>BOBINA 1/2 CANA</v>
      </c>
      <c r="C129" s="28">
        <v>45670</v>
      </c>
      <c r="D129" s="29">
        <v>5.4375</v>
      </c>
      <c r="E129" s="29">
        <v>10.67</v>
      </c>
      <c r="F129" s="29">
        <f t="shared" si="6"/>
        <v>58.018124999999998</v>
      </c>
      <c r="G129" s="31" t="s">
        <v>90</v>
      </c>
    </row>
    <row r="130" spans="1:7" x14ac:dyDescent="0.25">
      <c r="A130" s="32">
        <v>11699</v>
      </c>
      <c r="B130" s="1" t="str">
        <f t="shared" ref="B130:B133" si="7">IF(A130="","",VLOOKUP(A130,Entradas,2,0))</f>
        <v>BOBINA 1/2 CANA</v>
      </c>
      <c r="C130" s="28">
        <v>45671</v>
      </c>
      <c r="D130" s="29">
        <v>1.6236999999999999</v>
      </c>
      <c r="E130" s="29">
        <v>10.67</v>
      </c>
      <c r="F130" s="29">
        <f t="shared" si="6"/>
        <v>17.324878999999999</v>
      </c>
      <c r="G130" s="31" t="s">
        <v>91</v>
      </c>
    </row>
    <row r="131" spans="1:7" x14ac:dyDescent="0.25">
      <c r="A131" s="32">
        <v>11699</v>
      </c>
      <c r="B131" s="1" t="str">
        <f t="shared" si="7"/>
        <v>BOBINA 1/2 CANA</v>
      </c>
      <c r="C131" s="28">
        <v>45672</v>
      </c>
      <c r="D131" s="29">
        <v>1.86</v>
      </c>
      <c r="E131" s="29">
        <v>10.67</v>
      </c>
      <c r="F131" s="29">
        <f t="shared" si="6"/>
        <v>19.8462</v>
      </c>
      <c r="G131" s="31" t="s">
        <v>92</v>
      </c>
    </row>
    <row r="132" spans="1:7" x14ac:dyDescent="0.25">
      <c r="A132" s="32">
        <v>11699</v>
      </c>
      <c r="B132" s="1" t="str">
        <f t="shared" si="7"/>
        <v>BOBINA 1/2 CANA</v>
      </c>
      <c r="C132" s="28">
        <v>45673</v>
      </c>
      <c r="D132" s="29">
        <v>4.9821999999999997</v>
      </c>
      <c r="E132" s="29">
        <v>10.67</v>
      </c>
      <c r="F132" s="29">
        <f t="shared" si="6"/>
        <v>53.160073999999994</v>
      </c>
      <c r="G132" s="31" t="s">
        <v>93</v>
      </c>
    </row>
    <row r="133" spans="1:7" x14ac:dyDescent="0.25">
      <c r="A133" s="32">
        <v>11660</v>
      </c>
      <c r="B133" s="1" t="str">
        <f t="shared" si="7"/>
        <v>BOBINA GUIA DE 70</v>
      </c>
      <c r="C133" s="28">
        <v>45674</v>
      </c>
      <c r="D133" s="29">
        <f>-62-8-7</f>
        <v>-77</v>
      </c>
      <c r="E133" s="29">
        <v>1.75</v>
      </c>
      <c r="F133" s="29">
        <f t="shared" si="6"/>
        <v>-134.75</v>
      </c>
      <c r="G133" s="31" t="s">
        <v>94</v>
      </c>
    </row>
    <row r="134" spans="1:7" x14ac:dyDescent="0.25">
      <c r="A134" s="21">
        <v>11699</v>
      </c>
      <c r="B134" s="17" t="str">
        <f t="shared" ref="B134:B192" si="8">IF(A134="","",VLOOKUP(A134,Entradas,2,0))</f>
        <v>BOBINA 1/2 CANA</v>
      </c>
      <c r="C134" s="18"/>
      <c r="D134" s="19">
        <v>16.52</v>
      </c>
      <c r="E134" s="20">
        <v>10.67</v>
      </c>
      <c r="F134" s="20">
        <f t="shared" si="6"/>
        <v>176.26839999999999</v>
      </c>
      <c r="G134" s="22" t="s">
        <v>95</v>
      </c>
    </row>
    <row r="135" spans="1:7" x14ac:dyDescent="0.25">
      <c r="A135" s="21">
        <v>11699</v>
      </c>
      <c r="B135" s="17" t="str">
        <f t="shared" si="8"/>
        <v>BOBINA 1/2 CANA</v>
      </c>
      <c r="C135" s="18"/>
      <c r="D135" s="19">
        <v>2.1187</v>
      </c>
      <c r="E135" s="20">
        <v>10.67</v>
      </c>
      <c r="F135" s="20">
        <f t="shared" si="6"/>
        <v>22.606529000000002</v>
      </c>
      <c r="G135" s="22" t="s">
        <v>96</v>
      </c>
    </row>
    <row r="136" spans="1:7" x14ac:dyDescent="0.25">
      <c r="A136" s="21">
        <v>11699</v>
      </c>
      <c r="B136" s="17" t="str">
        <f t="shared" si="8"/>
        <v>BOBINA 1/2 CANA</v>
      </c>
      <c r="C136" s="18"/>
      <c r="D136" s="19">
        <v>14.852</v>
      </c>
      <c r="E136" s="20">
        <v>10.67</v>
      </c>
      <c r="F136" s="20">
        <f t="shared" si="6"/>
        <v>158.47084000000001</v>
      </c>
      <c r="G136" s="22" t="s">
        <v>97</v>
      </c>
    </row>
    <row r="137" spans="1:7" x14ac:dyDescent="0.25">
      <c r="A137" s="21">
        <v>11699</v>
      </c>
      <c r="B137" s="17" t="str">
        <f t="shared" si="8"/>
        <v>BOBINA 1/2 CANA</v>
      </c>
      <c r="C137" s="18"/>
      <c r="D137" s="19">
        <v>46.2</v>
      </c>
      <c r="E137" s="20">
        <v>10.67</v>
      </c>
      <c r="F137" s="20">
        <f t="shared" si="6"/>
        <v>492.95400000000001</v>
      </c>
      <c r="G137" s="22" t="s">
        <v>98</v>
      </c>
    </row>
    <row r="138" spans="1:7" x14ac:dyDescent="0.25">
      <c r="A138" s="21">
        <v>11699</v>
      </c>
      <c r="B138" s="17" t="str">
        <f t="shared" si="8"/>
        <v>BOBINA 1/2 CANA</v>
      </c>
      <c r="C138" s="18"/>
      <c r="D138" s="19">
        <v>46.2</v>
      </c>
      <c r="E138" s="20">
        <v>10.67</v>
      </c>
      <c r="F138" s="20">
        <f t="shared" si="6"/>
        <v>492.95400000000001</v>
      </c>
      <c r="G138" s="22" t="s">
        <v>98</v>
      </c>
    </row>
    <row r="139" spans="1:7" x14ac:dyDescent="0.25">
      <c r="A139" s="21">
        <v>11699</v>
      </c>
      <c r="B139" s="17" t="str">
        <f t="shared" si="8"/>
        <v>BOBINA 1/2 CANA</v>
      </c>
      <c r="C139" s="18"/>
      <c r="D139" s="19">
        <v>46.2</v>
      </c>
      <c r="E139" s="20">
        <v>10.67</v>
      </c>
      <c r="F139" s="20">
        <f t="shared" si="6"/>
        <v>492.95400000000001</v>
      </c>
      <c r="G139" s="22" t="s">
        <v>98</v>
      </c>
    </row>
    <row r="140" spans="1:7" x14ac:dyDescent="0.25">
      <c r="A140" s="21">
        <v>11699</v>
      </c>
      <c r="B140" s="17" t="str">
        <f t="shared" si="8"/>
        <v>BOBINA 1/2 CANA</v>
      </c>
      <c r="C140" s="18"/>
      <c r="D140" s="19">
        <v>5.5298999999999996</v>
      </c>
      <c r="E140" s="20">
        <v>10.67</v>
      </c>
      <c r="F140" s="20">
        <f t="shared" si="6"/>
        <v>59.004032999999993</v>
      </c>
      <c r="G140" s="22" t="s">
        <v>99</v>
      </c>
    </row>
    <row r="141" spans="1:7" x14ac:dyDescent="0.25">
      <c r="A141" s="21">
        <v>11699</v>
      </c>
      <c r="B141" s="17" t="str">
        <f t="shared" si="8"/>
        <v>BOBINA 1/2 CANA</v>
      </c>
      <c r="C141" s="18"/>
      <c r="D141" s="19">
        <v>7.9550000000000001</v>
      </c>
      <c r="E141" s="20">
        <v>10.67</v>
      </c>
      <c r="F141" s="20">
        <f t="shared" si="6"/>
        <v>84.879850000000005</v>
      </c>
      <c r="G141" s="22" t="s">
        <v>100</v>
      </c>
    </row>
    <row r="142" spans="1:7" x14ac:dyDescent="0.25">
      <c r="A142" s="21">
        <v>11699</v>
      </c>
      <c r="B142" s="17" t="str">
        <f t="shared" si="8"/>
        <v>BOBINA 1/2 CANA</v>
      </c>
      <c r="C142" s="18"/>
      <c r="D142" s="19">
        <v>2.58</v>
      </c>
      <c r="E142" s="20">
        <v>10.67</v>
      </c>
      <c r="F142" s="20">
        <f t="shared" si="6"/>
        <v>27.528600000000001</v>
      </c>
      <c r="G142" s="22" t="s">
        <v>101</v>
      </c>
    </row>
    <row r="143" spans="1:7" x14ac:dyDescent="0.25">
      <c r="A143" s="21">
        <v>11699</v>
      </c>
      <c r="B143" s="17" t="str">
        <f t="shared" si="8"/>
        <v>BOBINA 1/2 CANA</v>
      </c>
      <c r="C143" s="18"/>
      <c r="D143" s="19">
        <v>0.44400000000000001</v>
      </c>
      <c r="E143" s="20">
        <v>10.67</v>
      </c>
      <c r="F143" s="20">
        <f t="shared" si="6"/>
        <v>4.7374799999999997</v>
      </c>
      <c r="G143" s="22" t="s">
        <v>101</v>
      </c>
    </row>
    <row r="144" spans="1:7" x14ac:dyDescent="0.25">
      <c r="A144" s="21">
        <v>11699</v>
      </c>
      <c r="B144" s="17" t="str">
        <f t="shared" si="8"/>
        <v>BOBINA 1/2 CANA</v>
      </c>
      <c r="C144" s="18"/>
      <c r="D144" s="19">
        <v>14.3325</v>
      </c>
      <c r="E144" s="20">
        <v>10.67</v>
      </c>
      <c r="F144" s="20">
        <f t="shared" si="6"/>
        <v>152.927775</v>
      </c>
      <c r="G144" s="22" t="s">
        <v>101</v>
      </c>
    </row>
    <row r="145" spans="1:7" x14ac:dyDescent="0.25">
      <c r="A145" s="21">
        <v>11699</v>
      </c>
      <c r="B145" s="17" t="str">
        <f t="shared" si="8"/>
        <v>BOBINA 1/2 CANA</v>
      </c>
      <c r="C145" s="18"/>
      <c r="D145" s="19">
        <v>11.286</v>
      </c>
      <c r="E145" s="20">
        <v>10.67</v>
      </c>
      <c r="F145" s="20">
        <f t="shared" si="6"/>
        <v>120.42161999999999</v>
      </c>
      <c r="G145" s="22" t="s">
        <v>102</v>
      </c>
    </row>
    <row r="146" spans="1:7" x14ac:dyDescent="0.25">
      <c r="A146" s="21">
        <v>11699</v>
      </c>
      <c r="B146" s="17" t="str">
        <f t="shared" si="8"/>
        <v>BOBINA 1/2 CANA</v>
      </c>
      <c r="C146" s="18"/>
      <c r="D146" s="19">
        <v>22.914000000000001</v>
      </c>
      <c r="E146" s="20">
        <v>10.67</v>
      </c>
      <c r="F146" s="20">
        <f t="shared" si="6"/>
        <v>244.49238000000003</v>
      </c>
      <c r="G146" s="22" t="s">
        <v>103</v>
      </c>
    </row>
    <row r="147" spans="1:7" x14ac:dyDescent="0.25">
      <c r="A147" s="21">
        <v>11699</v>
      </c>
      <c r="B147" s="17" t="str">
        <f t="shared" si="8"/>
        <v>BOBINA 1/2 CANA</v>
      </c>
      <c r="C147" s="18"/>
      <c r="D147" s="19">
        <v>20.797499999999999</v>
      </c>
      <c r="E147" s="20">
        <v>10.67</v>
      </c>
      <c r="F147" s="20">
        <f t="shared" si="6"/>
        <v>221.909325</v>
      </c>
      <c r="G147" s="22" t="s">
        <v>104</v>
      </c>
    </row>
    <row r="148" spans="1:7" x14ac:dyDescent="0.25">
      <c r="A148" s="21">
        <v>11699</v>
      </c>
      <c r="B148" s="17" t="str">
        <f t="shared" si="8"/>
        <v>BOBINA 1/2 CANA</v>
      </c>
      <c r="C148" s="18"/>
      <c r="D148" s="19">
        <v>8.91</v>
      </c>
      <c r="E148" s="20">
        <v>10.67</v>
      </c>
      <c r="F148" s="20">
        <f t="shared" si="6"/>
        <v>95.069699999999997</v>
      </c>
      <c r="G148" s="22" t="s">
        <v>105</v>
      </c>
    </row>
    <row r="149" spans="1:7" x14ac:dyDescent="0.25">
      <c r="A149" s="21">
        <v>11699</v>
      </c>
      <c r="B149" s="17" t="str">
        <f t="shared" si="8"/>
        <v>BOBINA 1/2 CANA</v>
      </c>
      <c r="C149" s="18"/>
      <c r="D149" s="19">
        <v>5.9865000000000004</v>
      </c>
      <c r="E149" s="20">
        <v>10.67</v>
      </c>
      <c r="F149" s="20">
        <f t="shared" si="6"/>
        <v>63.875955000000005</v>
      </c>
      <c r="G149" s="22" t="s">
        <v>105</v>
      </c>
    </row>
    <row r="150" spans="1:7" x14ac:dyDescent="0.25">
      <c r="A150" s="21">
        <v>11699</v>
      </c>
      <c r="B150" s="17" t="str">
        <f t="shared" si="8"/>
        <v>BOBINA 1/2 CANA</v>
      </c>
      <c r="C150" s="18"/>
      <c r="D150" s="19">
        <v>9.36</v>
      </c>
      <c r="E150" s="20">
        <v>10.67</v>
      </c>
      <c r="F150" s="20">
        <f t="shared" si="6"/>
        <v>99.871199999999988</v>
      </c>
      <c r="G150" s="22" t="s">
        <v>106</v>
      </c>
    </row>
    <row r="151" spans="1:7" x14ac:dyDescent="0.25">
      <c r="A151" s="21">
        <v>11699</v>
      </c>
      <c r="B151" s="17" t="str">
        <f t="shared" si="8"/>
        <v>BOBINA 1/2 CANA</v>
      </c>
      <c r="C151" s="18"/>
      <c r="D151" s="19">
        <v>3.36</v>
      </c>
      <c r="E151" s="20">
        <v>10.67</v>
      </c>
      <c r="F151" s="20">
        <f t="shared" si="6"/>
        <v>35.851199999999999</v>
      </c>
      <c r="G151" s="22" t="s">
        <v>106</v>
      </c>
    </row>
    <row r="152" spans="1:7" x14ac:dyDescent="0.25">
      <c r="A152" s="21">
        <v>11699</v>
      </c>
      <c r="B152" s="17" t="str">
        <f t="shared" si="8"/>
        <v>BOBINA 1/2 CANA</v>
      </c>
      <c r="C152" s="18"/>
      <c r="D152" s="19">
        <v>16.248999999999999</v>
      </c>
      <c r="E152" s="20">
        <v>10.67</v>
      </c>
      <c r="F152" s="20">
        <f t="shared" si="6"/>
        <v>173.37682999999998</v>
      </c>
      <c r="G152" s="22" t="s">
        <v>107</v>
      </c>
    </row>
    <row r="153" spans="1:7" x14ac:dyDescent="0.25">
      <c r="A153" s="21">
        <v>11699</v>
      </c>
      <c r="B153" s="17" t="str">
        <f t="shared" si="8"/>
        <v>BOBINA 1/2 CANA</v>
      </c>
      <c r="C153" s="18"/>
      <c r="D153" s="19">
        <v>5.1150000000000002</v>
      </c>
      <c r="E153" s="20">
        <v>10.67</v>
      </c>
      <c r="F153" s="20">
        <f t="shared" si="6"/>
        <v>54.57705</v>
      </c>
      <c r="G153" s="22" t="s">
        <v>108</v>
      </c>
    </row>
    <row r="154" spans="1:7" x14ac:dyDescent="0.25">
      <c r="A154" s="21">
        <v>11699</v>
      </c>
      <c r="B154" s="17" t="str">
        <f t="shared" si="8"/>
        <v>BOBINA 1/2 CANA</v>
      </c>
      <c r="C154" s="18"/>
      <c r="D154" s="19">
        <v>11.85</v>
      </c>
      <c r="E154" s="20">
        <v>10.67</v>
      </c>
      <c r="F154" s="20">
        <f t="shared" si="6"/>
        <v>126.4395</v>
      </c>
      <c r="G154" s="22" t="s">
        <v>109</v>
      </c>
    </row>
    <row r="155" spans="1:7" x14ac:dyDescent="0.25">
      <c r="A155" s="21">
        <v>11699</v>
      </c>
      <c r="B155" s="17" t="str">
        <f t="shared" si="8"/>
        <v>BOBINA 1/2 CANA</v>
      </c>
      <c r="C155" s="18"/>
      <c r="D155" s="19">
        <v>19.431000000000001</v>
      </c>
      <c r="E155" s="20">
        <v>10.67</v>
      </c>
      <c r="F155" s="20">
        <f t="shared" si="6"/>
        <v>207.32877000000002</v>
      </c>
      <c r="G155" s="22" t="s">
        <v>110</v>
      </c>
    </row>
    <row r="156" spans="1:7" x14ac:dyDescent="0.25">
      <c r="A156" s="21">
        <v>11699</v>
      </c>
      <c r="B156" s="17" t="str">
        <f t="shared" si="8"/>
        <v>BOBINA 1/2 CANA</v>
      </c>
      <c r="C156" s="18"/>
      <c r="D156" s="19">
        <v>1.38</v>
      </c>
      <c r="E156" s="20">
        <v>10.67</v>
      </c>
      <c r="F156" s="20">
        <f t="shared" si="6"/>
        <v>14.724599999999999</v>
      </c>
      <c r="G156" s="22" t="s">
        <v>111</v>
      </c>
    </row>
    <row r="157" spans="1:7" x14ac:dyDescent="0.25">
      <c r="A157" s="21">
        <v>11699</v>
      </c>
      <c r="B157" s="17" t="str">
        <f t="shared" si="8"/>
        <v>BOBINA 1/2 CANA</v>
      </c>
      <c r="C157" s="18"/>
      <c r="D157" s="19">
        <v>3.4350000000000001</v>
      </c>
      <c r="E157" s="20">
        <v>10.67</v>
      </c>
      <c r="F157" s="20">
        <f t="shared" si="6"/>
        <v>36.651449999999997</v>
      </c>
      <c r="G157" s="22" t="s">
        <v>112</v>
      </c>
    </row>
    <row r="158" spans="1:7" x14ac:dyDescent="0.25">
      <c r="A158" s="21">
        <v>11699</v>
      </c>
      <c r="B158" s="17" t="str">
        <f t="shared" si="8"/>
        <v>BOBINA 1/2 CANA</v>
      </c>
      <c r="C158" s="18"/>
      <c r="D158" s="19">
        <v>8.8379999999999992</v>
      </c>
      <c r="E158" s="20">
        <v>10.67</v>
      </c>
      <c r="F158" s="20">
        <f t="shared" si="6"/>
        <v>94.301459999999992</v>
      </c>
      <c r="G158" s="22" t="s">
        <v>113</v>
      </c>
    </row>
    <row r="159" spans="1:7" x14ac:dyDescent="0.25">
      <c r="A159" s="21">
        <v>11699</v>
      </c>
      <c r="B159" s="17" t="str">
        <f t="shared" si="8"/>
        <v>BOBINA 1/2 CANA</v>
      </c>
      <c r="C159" s="18"/>
      <c r="D159" s="19">
        <v>6.36</v>
      </c>
      <c r="E159" s="20">
        <v>10.67</v>
      </c>
      <c r="F159" s="20">
        <f t="shared" si="6"/>
        <v>67.861199999999997</v>
      </c>
      <c r="G159" s="22" t="s">
        <v>113</v>
      </c>
    </row>
    <row r="160" spans="1:7" x14ac:dyDescent="0.25">
      <c r="A160" s="21">
        <v>11699</v>
      </c>
      <c r="B160" s="17" t="str">
        <f t="shared" si="8"/>
        <v>BOBINA 1/2 CANA</v>
      </c>
      <c r="C160" s="18"/>
      <c r="D160" s="19">
        <v>9.1349999999999998</v>
      </c>
      <c r="E160" s="20">
        <v>10.67</v>
      </c>
      <c r="F160" s="20">
        <f t="shared" si="6"/>
        <v>97.47045</v>
      </c>
      <c r="G160" s="22" t="s">
        <v>114</v>
      </c>
    </row>
    <row r="161" spans="1:7" x14ac:dyDescent="0.25">
      <c r="A161" s="21">
        <v>11699</v>
      </c>
      <c r="B161" s="17" t="str">
        <f t="shared" si="8"/>
        <v>BOBINA 1/2 CANA</v>
      </c>
      <c r="C161" s="18"/>
      <c r="D161" s="19">
        <v>36.299999999999997</v>
      </c>
      <c r="E161" s="20">
        <v>10.67</v>
      </c>
      <c r="F161" s="20">
        <f t="shared" si="6"/>
        <v>387.32099999999997</v>
      </c>
      <c r="G161" s="22" t="s">
        <v>110</v>
      </c>
    </row>
    <row r="162" spans="1:7" x14ac:dyDescent="0.25">
      <c r="A162" s="21">
        <v>11699</v>
      </c>
      <c r="B162" s="17" t="str">
        <f t="shared" si="8"/>
        <v>BOBINA 1/2 CANA</v>
      </c>
      <c r="C162" s="18"/>
      <c r="D162" s="19">
        <v>7.47</v>
      </c>
      <c r="E162" s="20">
        <v>10.67</v>
      </c>
      <c r="F162" s="20">
        <f t="shared" si="6"/>
        <v>79.704899999999995</v>
      </c>
      <c r="G162" s="22" t="s">
        <v>115</v>
      </c>
    </row>
    <row r="163" spans="1:7" x14ac:dyDescent="0.25">
      <c r="A163" s="21">
        <v>11699</v>
      </c>
      <c r="B163" s="17" t="str">
        <f t="shared" si="8"/>
        <v>BOBINA 1/2 CANA</v>
      </c>
      <c r="C163" s="18"/>
      <c r="D163" s="19">
        <v>15.75</v>
      </c>
      <c r="E163" s="20">
        <v>10.67</v>
      </c>
      <c r="F163" s="20">
        <f t="shared" si="6"/>
        <v>168.05250000000001</v>
      </c>
      <c r="G163" s="22" t="s">
        <v>116</v>
      </c>
    </row>
    <row r="164" spans="1:7" x14ac:dyDescent="0.25">
      <c r="A164" s="21">
        <v>11699</v>
      </c>
      <c r="B164" s="17" t="str">
        <f t="shared" si="8"/>
        <v>BOBINA 1/2 CANA</v>
      </c>
      <c r="C164" s="18"/>
      <c r="D164" s="19">
        <v>0.311</v>
      </c>
      <c r="E164" s="20">
        <v>10.67</v>
      </c>
      <c r="F164" s="20">
        <f t="shared" si="6"/>
        <v>3.3183699999999998</v>
      </c>
      <c r="G164" s="22" t="s">
        <v>117</v>
      </c>
    </row>
    <row r="165" spans="1:7" x14ac:dyDescent="0.25">
      <c r="A165" s="21">
        <v>11699</v>
      </c>
      <c r="B165" s="17" t="str">
        <f t="shared" si="8"/>
        <v>BOBINA 1/2 CANA</v>
      </c>
      <c r="C165" s="18"/>
      <c r="D165" s="19">
        <v>0.77280000000000004</v>
      </c>
      <c r="E165" s="20">
        <v>10.67</v>
      </c>
      <c r="F165" s="20">
        <f t="shared" si="6"/>
        <v>8.2457760000000011</v>
      </c>
      <c r="G165" s="22" t="s">
        <v>118</v>
      </c>
    </row>
    <row r="166" spans="1:7" x14ac:dyDescent="0.25">
      <c r="A166" s="21">
        <v>11699</v>
      </c>
      <c r="B166" s="17" t="str">
        <f t="shared" si="8"/>
        <v>BOBINA 1/2 CANA</v>
      </c>
      <c r="C166" s="18"/>
      <c r="D166" s="19">
        <v>2.25</v>
      </c>
      <c r="E166" s="20">
        <v>10.67</v>
      </c>
      <c r="F166" s="20">
        <f t="shared" si="6"/>
        <v>24.0075</v>
      </c>
      <c r="G166" s="22" t="s">
        <v>119</v>
      </c>
    </row>
    <row r="167" spans="1:7" x14ac:dyDescent="0.25">
      <c r="A167" s="21">
        <v>11699</v>
      </c>
      <c r="B167" s="17" t="str">
        <f t="shared" si="8"/>
        <v>BOBINA 1/2 CANA</v>
      </c>
      <c r="C167" s="18"/>
      <c r="D167" s="19">
        <v>4.0712999999999999</v>
      </c>
      <c r="E167" s="20">
        <v>10.67</v>
      </c>
      <c r="F167" s="20">
        <f t="shared" si="6"/>
        <v>43.440770999999998</v>
      </c>
      <c r="G167" s="22" t="s">
        <v>120</v>
      </c>
    </row>
    <row r="168" spans="1:7" x14ac:dyDescent="0.25">
      <c r="A168" s="21">
        <v>11699</v>
      </c>
      <c r="B168" s="17" t="str">
        <f t="shared" si="8"/>
        <v>BOBINA 1/2 CANA</v>
      </c>
      <c r="C168" s="18"/>
      <c r="D168" s="19">
        <v>10.89</v>
      </c>
      <c r="E168" s="20">
        <v>10.67</v>
      </c>
      <c r="F168" s="20">
        <f t="shared" si="6"/>
        <v>116.19630000000001</v>
      </c>
      <c r="G168" s="22" t="s">
        <v>121</v>
      </c>
    </row>
    <row r="169" spans="1:7" x14ac:dyDescent="0.25">
      <c r="A169" s="21">
        <v>11699</v>
      </c>
      <c r="B169" s="17" t="str">
        <f t="shared" si="8"/>
        <v>BOBINA 1/2 CANA</v>
      </c>
      <c r="C169" s="18"/>
      <c r="D169" s="19">
        <v>6.4260000000000002</v>
      </c>
      <c r="E169" s="20">
        <v>10.67</v>
      </c>
      <c r="F169" s="20">
        <f t="shared" si="6"/>
        <v>68.565420000000003</v>
      </c>
      <c r="G169" s="22" t="s">
        <v>122</v>
      </c>
    </row>
    <row r="170" spans="1:7" x14ac:dyDescent="0.25">
      <c r="A170" s="21">
        <v>11699</v>
      </c>
      <c r="B170" s="17" t="str">
        <f t="shared" si="8"/>
        <v>BOBINA 1/2 CANA</v>
      </c>
      <c r="C170" s="18"/>
      <c r="D170" s="19">
        <v>0.36</v>
      </c>
      <c r="E170" s="20">
        <v>10.67</v>
      </c>
      <c r="F170" s="20">
        <f t="shared" si="6"/>
        <v>3.8411999999999997</v>
      </c>
      <c r="G170" s="22" t="s">
        <v>122</v>
      </c>
    </row>
    <row r="171" spans="1:7" x14ac:dyDescent="0.25">
      <c r="A171" s="21">
        <v>11699</v>
      </c>
      <c r="B171" s="17" t="str">
        <f t="shared" si="8"/>
        <v>BOBINA 1/2 CANA</v>
      </c>
      <c r="C171" s="18"/>
      <c r="D171" s="19">
        <v>3.9750000000000001</v>
      </c>
      <c r="E171" s="20">
        <v>10.67</v>
      </c>
      <c r="F171" s="20">
        <f t="shared" si="6"/>
        <v>42.413249999999998</v>
      </c>
      <c r="G171" s="22" t="s">
        <v>123</v>
      </c>
    </row>
    <row r="172" spans="1:7" x14ac:dyDescent="0.25">
      <c r="A172" s="21">
        <v>11699</v>
      </c>
      <c r="B172" s="17" t="str">
        <f t="shared" si="8"/>
        <v>BOBINA 1/2 CANA</v>
      </c>
      <c r="C172" s="18"/>
      <c r="D172" s="19">
        <v>11.25</v>
      </c>
      <c r="E172" s="20">
        <v>10.67</v>
      </c>
      <c r="F172" s="20">
        <f t="shared" si="6"/>
        <v>120.03749999999999</v>
      </c>
      <c r="G172" s="22" t="s">
        <v>124</v>
      </c>
    </row>
    <row r="173" spans="1:7" x14ac:dyDescent="0.25">
      <c r="A173" s="21">
        <v>11699</v>
      </c>
      <c r="B173" s="17" t="str">
        <f t="shared" si="8"/>
        <v>BOBINA 1/2 CANA</v>
      </c>
      <c r="C173" s="18"/>
      <c r="D173" s="19">
        <v>3.0375000000000001</v>
      </c>
      <c r="E173" s="20">
        <v>10.67</v>
      </c>
      <c r="F173" s="20">
        <f t="shared" si="6"/>
        <v>32.410125000000001</v>
      </c>
      <c r="G173" s="22" t="s">
        <v>125</v>
      </c>
    </row>
    <row r="174" spans="1:7" x14ac:dyDescent="0.25">
      <c r="A174" s="21">
        <v>11699</v>
      </c>
      <c r="B174" s="17" t="str">
        <f t="shared" si="8"/>
        <v>BOBINA 1/2 CANA</v>
      </c>
      <c r="C174" s="18"/>
      <c r="D174" s="19">
        <v>9.2706999999999997</v>
      </c>
      <c r="E174" s="20">
        <v>10.67</v>
      </c>
      <c r="F174" s="20">
        <f t="shared" si="6"/>
        <v>98.918368999999998</v>
      </c>
      <c r="G174" s="22" t="s">
        <v>126</v>
      </c>
    </row>
    <row r="175" spans="1:7" x14ac:dyDescent="0.25">
      <c r="A175" s="21">
        <v>11699</v>
      </c>
      <c r="B175" s="17" t="str">
        <f t="shared" si="8"/>
        <v>BOBINA 1/2 CANA</v>
      </c>
      <c r="C175" s="18"/>
      <c r="D175" s="19">
        <v>9.4116999999999997</v>
      </c>
      <c r="E175" s="20">
        <v>10.67</v>
      </c>
      <c r="F175" s="20">
        <f t="shared" si="6"/>
        <v>100.422839</v>
      </c>
      <c r="G175" s="22" t="s">
        <v>126</v>
      </c>
    </row>
    <row r="176" spans="1:7" x14ac:dyDescent="0.25">
      <c r="A176" s="21">
        <v>11699</v>
      </c>
      <c r="B176" s="17" t="str">
        <f t="shared" si="8"/>
        <v>BOBINA 1/2 CANA</v>
      </c>
      <c r="C176" s="18"/>
      <c r="D176" s="19">
        <v>9.8346999999999998</v>
      </c>
      <c r="E176" s="20">
        <v>10.67</v>
      </c>
      <c r="F176" s="20">
        <f t="shared" si="6"/>
        <v>104.936249</v>
      </c>
      <c r="G176" s="22" t="s">
        <v>127</v>
      </c>
    </row>
    <row r="177" spans="1:7" x14ac:dyDescent="0.25">
      <c r="A177" s="21">
        <v>11699</v>
      </c>
      <c r="B177" s="17" t="str">
        <f t="shared" si="8"/>
        <v>BOBINA 1/2 CANA</v>
      </c>
      <c r="C177" s="18"/>
      <c r="D177" s="19">
        <v>1.0909</v>
      </c>
      <c r="E177" s="20">
        <v>10.67</v>
      </c>
      <c r="F177" s="20">
        <f t="shared" si="6"/>
        <v>11.639903</v>
      </c>
      <c r="G177" s="22" t="s">
        <v>128</v>
      </c>
    </row>
    <row r="178" spans="1:7" x14ac:dyDescent="0.25">
      <c r="A178" s="21">
        <v>11699</v>
      </c>
      <c r="B178" s="17" t="str">
        <f t="shared" si="8"/>
        <v>BOBINA 1/2 CANA</v>
      </c>
      <c r="C178" s="18"/>
      <c r="D178" s="19">
        <v>14.994</v>
      </c>
      <c r="E178" s="20">
        <v>10.67</v>
      </c>
      <c r="F178" s="20">
        <f t="shared" si="6"/>
        <v>159.98597999999998</v>
      </c>
      <c r="G178" s="22" t="s">
        <v>129</v>
      </c>
    </row>
    <row r="179" spans="1:7" x14ac:dyDescent="0.25">
      <c r="A179" s="21">
        <v>11699</v>
      </c>
      <c r="B179" s="17" t="str">
        <f t="shared" si="8"/>
        <v>BOBINA 1/2 CANA</v>
      </c>
      <c r="C179" s="18"/>
      <c r="D179" s="19">
        <v>19.7437</v>
      </c>
      <c r="E179" s="20">
        <v>10.67</v>
      </c>
      <c r="F179" s="20">
        <f t="shared" si="6"/>
        <v>210.665279</v>
      </c>
      <c r="G179" s="22" t="s">
        <v>130</v>
      </c>
    </row>
    <row r="180" spans="1:7" x14ac:dyDescent="0.25">
      <c r="A180" s="21">
        <v>11699</v>
      </c>
      <c r="B180" s="17" t="str">
        <f t="shared" si="8"/>
        <v>BOBINA 1/2 CANA</v>
      </c>
      <c r="C180" s="18"/>
      <c r="D180" s="19">
        <v>37.406999999999996</v>
      </c>
      <c r="E180" s="20">
        <v>10.67</v>
      </c>
      <c r="F180" s="20">
        <f t="shared" si="6"/>
        <v>399.13268999999997</v>
      </c>
      <c r="G180" s="22" t="s">
        <v>131</v>
      </c>
    </row>
    <row r="181" spans="1:7" x14ac:dyDescent="0.25">
      <c r="A181" s="21">
        <v>11699</v>
      </c>
      <c r="B181" s="17" t="str">
        <f t="shared" si="8"/>
        <v>BOBINA 1/2 CANA</v>
      </c>
      <c r="C181" s="18"/>
      <c r="D181" s="19">
        <v>23</v>
      </c>
      <c r="E181" s="20">
        <v>10.67</v>
      </c>
      <c r="F181" s="20">
        <f t="shared" si="6"/>
        <v>245.41</v>
      </c>
      <c r="G181" s="22" t="s">
        <v>132</v>
      </c>
    </row>
    <row r="182" spans="1:7" x14ac:dyDescent="0.25">
      <c r="A182" s="21">
        <v>11699</v>
      </c>
      <c r="B182" s="17" t="str">
        <f t="shared" si="8"/>
        <v>BOBINA 1/2 CANA</v>
      </c>
      <c r="C182" s="18"/>
      <c r="D182" s="19">
        <v>8.2499000000000002</v>
      </c>
      <c r="E182" s="20">
        <v>10.67</v>
      </c>
      <c r="F182" s="20">
        <f t="shared" si="6"/>
        <v>88.026432999999997</v>
      </c>
      <c r="G182" s="22" t="s">
        <v>133</v>
      </c>
    </row>
    <row r="183" spans="1:7" x14ac:dyDescent="0.25">
      <c r="A183" s="21">
        <v>11699</v>
      </c>
      <c r="B183" s="17" t="str">
        <f t="shared" si="8"/>
        <v>BOBINA 1/2 CANA</v>
      </c>
      <c r="C183" s="18"/>
      <c r="D183" s="19">
        <v>24.045000000000002</v>
      </c>
      <c r="E183" s="20">
        <v>10.67</v>
      </c>
      <c r="F183" s="20">
        <f t="shared" si="6"/>
        <v>256.56015000000002</v>
      </c>
      <c r="G183" s="22" t="s">
        <v>134</v>
      </c>
    </row>
    <row r="184" spans="1:7" x14ac:dyDescent="0.25">
      <c r="A184" s="21">
        <v>11699</v>
      </c>
      <c r="B184" s="17" t="str">
        <f t="shared" si="8"/>
        <v>BOBINA 1/2 CANA</v>
      </c>
      <c r="C184" s="18"/>
      <c r="D184" s="19">
        <v>6.2039999999999997</v>
      </c>
      <c r="E184" s="20">
        <v>10.67</v>
      </c>
      <c r="F184" s="20">
        <f t="shared" si="6"/>
        <v>66.196680000000001</v>
      </c>
      <c r="G184" s="22" t="s">
        <v>135</v>
      </c>
    </row>
    <row r="185" spans="1:7" x14ac:dyDescent="0.25">
      <c r="A185" s="21">
        <v>11699</v>
      </c>
      <c r="B185" s="17" t="str">
        <f t="shared" si="8"/>
        <v>BOBINA 1/2 CANA</v>
      </c>
      <c r="C185" s="18"/>
      <c r="D185" s="19">
        <v>12.507</v>
      </c>
      <c r="E185" s="20">
        <v>10.67</v>
      </c>
      <c r="F185" s="20">
        <f t="shared" si="6"/>
        <v>133.44969</v>
      </c>
      <c r="G185" s="22" t="s">
        <v>136</v>
      </c>
    </row>
    <row r="186" spans="1:7" x14ac:dyDescent="0.25">
      <c r="A186" s="21">
        <v>11699</v>
      </c>
      <c r="B186" s="17" t="str">
        <f t="shared" si="8"/>
        <v>BOBINA 1/2 CANA</v>
      </c>
      <c r="C186" s="18"/>
      <c r="D186" s="19">
        <v>4.7779999999999996</v>
      </c>
      <c r="E186" s="20">
        <v>10.67</v>
      </c>
      <c r="F186" s="20">
        <f t="shared" si="6"/>
        <v>50.981259999999992</v>
      </c>
      <c r="G186" s="22" t="s">
        <v>137</v>
      </c>
    </row>
    <row r="187" spans="1:7" x14ac:dyDescent="0.25">
      <c r="A187" s="21">
        <v>11699</v>
      </c>
      <c r="B187" s="17" t="str">
        <f t="shared" si="8"/>
        <v>BOBINA 1/2 CANA</v>
      </c>
      <c r="C187" s="18"/>
      <c r="D187" s="19">
        <v>14.2485</v>
      </c>
      <c r="E187" s="20">
        <v>10.67</v>
      </c>
      <c r="F187" s="20">
        <f t="shared" si="6"/>
        <v>152.03149500000001</v>
      </c>
      <c r="G187" s="22" t="s">
        <v>137</v>
      </c>
    </row>
    <row r="188" spans="1:7" x14ac:dyDescent="0.25">
      <c r="A188" s="21">
        <v>11699</v>
      </c>
      <c r="B188" s="17" t="str">
        <f t="shared" si="8"/>
        <v>BOBINA 1/2 CANA</v>
      </c>
      <c r="C188" s="18"/>
      <c r="D188" s="19">
        <v>8.4179999999999993</v>
      </c>
      <c r="E188" s="20">
        <v>10.67</v>
      </c>
      <c r="F188" s="20">
        <f t="shared" ref="F188:F223" si="9">D188*E188</f>
        <v>89.820059999999998</v>
      </c>
      <c r="G188" s="22" t="s">
        <v>137</v>
      </c>
    </row>
    <row r="189" spans="1:7" x14ac:dyDescent="0.25">
      <c r="A189" s="21">
        <v>11699</v>
      </c>
      <c r="B189" s="17" t="str">
        <f t="shared" si="8"/>
        <v>BOBINA 1/2 CANA</v>
      </c>
      <c r="C189" s="18"/>
      <c r="D189" s="19">
        <v>9.3495000000000008</v>
      </c>
      <c r="E189" s="20">
        <v>10.67</v>
      </c>
      <c r="F189" s="20">
        <f t="shared" si="9"/>
        <v>99.75916500000001</v>
      </c>
      <c r="G189" s="22" t="s">
        <v>137</v>
      </c>
    </row>
    <row r="190" spans="1:7" x14ac:dyDescent="0.25">
      <c r="A190" s="21">
        <v>11699</v>
      </c>
      <c r="B190" s="17" t="str">
        <f t="shared" si="8"/>
        <v>BOBINA 1/2 CANA</v>
      </c>
      <c r="C190" s="18"/>
      <c r="D190" s="19">
        <v>8.5050000000000008</v>
      </c>
      <c r="E190" s="20">
        <v>10.67</v>
      </c>
      <c r="F190" s="20">
        <f t="shared" si="9"/>
        <v>90.748350000000002</v>
      </c>
      <c r="G190" s="22" t="s">
        <v>137</v>
      </c>
    </row>
    <row r="191" spans="1:7" x14ac:dyDescent="0.25">
      <c r="A191" s="21">
        <v>11699</v>
      </c>
      <c r="B191" s="17" t="str">
        <f t="shared" si="8"/>
        <v>BOBINA 1/2 CANA</v>
      </c>
      <c r="C191" s="18"/>
      <c r="D191" s="19">
        <v>9.0440000000000005</v>
      </c>
      <c r="E191" s="20">
        <v>10.67</v>
      </c>
      <c r="F191" s="20">
        <f t="shared" si="9"/>
        <v>96.499480000000005</v>
      </c>
      <c r="G191" s="22" t="s">
        <v>136</v>
      </c>
    </row>
    <row r="192" spans="1:7" x14ac:dyDescent="0.25">
      <c r="A192" s="21">
        <v>11699</v>
      </c>
      <c r="B192" s="17" t="str">
        <f t="shared" si="8"/>
        <v>BOBINA 1/2 CANA</v>
      </c>
      <c r="C192" s="18"/>
      <c r="D192" s="19">
        <v>1.9990000000000001</v>
      </c>
      <c r="E192" s="20">
        <v>10.67</v>
      </c>
      <c r="F192" s="20">
        <f t="shared" si="9"/>
        <v>21.329330000000002</v>
      </c>
      <c r="G192" s="22" t="s">
        <v>138</v>
      </c>
    </row>
    <row r="193" spans="1:7" x14ac:dyDescent="0.25">
      <c r="A193" s="21">
        <v>11699</v>
      </c>
      <c r="B193" s="17" t="str">
        <f t="shared" ref="B193:B223" si="10">IF(A193="","",VLOOKUP(A193,Entradas,2,0))</f>
        <v>BOBINA 1/2 CANA</v>
      </c>
      <c r="C193" s="18"/>
      <c r="D193" s="19">
        <v>4.7850000000000001</v>
      </c>
      <c r="E193" s="20">
        <v>10.67</v>
      </c>
      <c r="F193" s="20">
        <f t="shared" si="9"/>
        <v>51.055950000000003</v>
      </c>
      <c r="G193" s="22" t="s">
        <v>139</v>
      </c>
    </row>
    <row r="194" spans="1:7" x14ac:dyDescent="0.25">
      <c r="A194" s="21">
        <v>11699</v>
      </c>
      <c r="B194" s="17" t="str">
        <f t="shared" si="10"/>
        <v>BOBINA 1/2 CANA</v>
      </c>
      <c r="C194" s="18"/>
      <c r="D194" s="19">
        <v>24.09</v>
      </c>
      <c r="E194" s="20">
        <v>10.67</v>
      </c>
      <c r="F194" s="20">
        <f t="shared" si="9"/>
        <v>257.0403</v>
      </c>
      <c r="G194" s="22" t="s">
        <v>140</v>
      </c>
    </row>
    <row r="195" spans="1:7" x14ac:dyDescent="0.25">
      <c r="A195" s="21">
        <v>11699</v>
      </c>
      <c r="B195" s="17" t="str">
        <f t="shared" si="10"/>
        <v>BOBINA 1/2 CANA</v>
      </c>
      <c r="C195" s="18"/>
      <c r="D195" s="19">
        <v>14.3437</v>
      </c>
      <c r="E195" s="20">
        <v>10.67</v>
      </c>
      <c r="F195" s="20">
        <f t="shared" si="9"/>
        <v>153.047279</v>
      </c>
      <c r="G195" s="22" t="s">
        <v>141</v>
      </c>
    </row>
    <row r="196" spans="1:7" x14ac:dyDescent="0.25">
      <c r="A196" s="21">
        <v>11699</v>
      </c>
      <c r="B196" s="17" t="str">
        <f t="shared" si="10"/>
        <v>BOBINA 1/2 CANA</v>
      </c>
      <c r="C196" s="18"/>
      <c r="D196" s="19">
        <v>16.8</v>
      </c>
      <c r="E196" s="20">
        <v>10.67</v>
      </c>
      <c r="F196" s="20">
        <f t="shared" si="9"/>
        <v>179.256</v>
      </c>
      <c r="G196" s="22" t="s">
        <v>141</v>
      </c>
    </row>
    <row r="197" spans="1:7" x14ac:dyDescent="0.25">
      <c r="A197" s="21">
        <v>11699</v>
      </c>
      <c r="B197" s="17" t="str">
        <f t="shared" si="10"/>
        <v>BOBINA 1/2 CANA</v>
      </c>
      <c r="C197" s="18"/>
      <c r="D197" s="19">
        <v>9</v>
      </c>
      <c r="E197" s="20">
        <v>10.67</v>
      </c>
      <c r="F197" s="20">
        <f t="shared" si="9"/>
        <v>96.03</v>
      </c>
      <c r="G197" s="22" t="s">
        <v>141</v>
      </c>
    </row>
    <row r="198" spans="1:7" x14ac:dyDescent="0.25">
      <c r="A198" s="21">
        <v>11699</v>
      </c>
      <c r="B198" s="17" t="str">
        <f t="shared" si="10"/>
        <v>BOBINA 1/2 CANA</v>
      </c>
      <c r="C198" s="18"/>
      <c r="D198" s="19">
        <v>23.870200000000001</v>
      </c>
      <c r="E198" s="20">
        <v>10.67</v>
      </c>
      <c r="F198" s="20">
        <f t="shared" si="9"/>
        <v>254.69503399999999</v>
      </c>
      <c r="G198" s="22" t="s">
        <v>142</v>
      </c>
    </row>
    <row r="199" spans="1:7" x14ac:dyDescent="0.25">
      <c r="A199" s="21">
        <v>11699</v>
      </c>
      <c r="B199" s="17" t="str">
        <f t="shared" si="10"/>
        <v>BOBINA 1/2 CANA</v>
      </c>
      <c r="C199" s="18"/>
      <c r="D199" s="19">
        <v>2.7945000000000002</v>
      </c>
      <c r="E199" s="20">
        <v>10.67</v>
      </c>
      <c r="F199" s="20">
        <f t="shared" si="9"/>
        <v>29.817315000000001</v>
      </c>
      <c r="G199" s="22" t="s">
        <v>143</v>
      </c>
    </row>
    <row r="200" spans="1:7" x14ac:dyDescent="0.25">
      <c r="A200" s="21">
        <v>11699</v>
      </c>
      <c r="B200" s="17" t="str">
        <f t="shared" si="10"/>
        <v>BOBINA 1/2 CANA</v>
      </c>
      <c r="C200" s="18"/>
      <c r="D200" s="19">
        <v>19.89</v>
      </c>
      <c r="E200" s="20">
        <v>10.67</v>
      </c>
      <c r="F200" s="20">
        <f t="shared" si="9"/>
        <v>212.22630000000001</v>
      </c>
      <c r="G200" s="22" t="s">
        <v>143</v>
      </c>
    </row>
    <row r="201" spans="1:7" x14ac:dyDescent="0.25">
      <c r="A201" s="21">
        <v>11699</v>
      </c>
      <c r="B201" s="17" t="str">
        <f t="shared" si="10"/>
        <v>BOBINA 1/2 CANA</v>
      </c>
      <c r="C201" s="18"/>
      <c r="D201" s="19">
        <v>2.7945000000000002</v>
      </c>
      <c r="E201" s="20">
        <v>10.67</v>
      </c>
      <c r="F201" s="20">
        <f t="shared" si="9"/>
        <v>29.817315000000001</v>
      </c>
      <c r="G201" s="22" t="s">
        <v>144</v>
      </c>
    </row>
    <row r="202" spans="1:7" x14ac:dyDescent="0.25">
      <c r="A202" s="21">
        <v>11699</v>
      </c>
      <c r="B202" s="17" t="str">
        <f t="shared" si="10"/>
        <v>BOBINA 1/2 CANA</v>
      </c>
      <c r="C202" s="18"/>
      <c r="D202" s="19">
        <v>19.89</v>
      </c>
      <c r="E202" s="20">
        <v>10.67</v>
      </c>
      <c r="F202" s="20">
        <f t="shared" si="9"/>
        <v>212.22630000000001</v>
      </c>
      <c r="G202" s="22" t="s">
        <v>144</v>
      </c>
    </row>
    <row r="203" spans="1:7" x14ac:dyDescent="0.25">
      <c r="A203" s="21">
        <v>11699</v>
      </c>
      <c r="B203" s="17" t="str">
        <f t="shared" si="10"/>
        <v>BOBINA 1/2 CANA</v>
      </c>
      <c r="C203" s="18"/>
      <c r="D203" s="19">
        <v>11.465999999999999</v>
      </c>
      <c r="E203" s="20">
        <v>10.67</v>
      </c>
      <c r="F203" s="20">
        <f t="shared" si="9"/>
        <v>122.34222</v>
      </c>
      <c r="G203" s="22" t="s">
        <v>145</v>
      </c>
    </row>
    <row r="204" spans="1:7" x14ac:dyDescent="0.25">
      <c r="A204" s="21">
        <v>11699</v>
      </c>
      <c r="B204" s="17" t="str">
        <f t="shared" si="10"/>
        <v>BOBINA 1/2 CANA</v>
      </c>
      <c r="C204" s="18"/>
      <c r="D204" s="19">
        <v>8.0954999999999995</v>
      </c>
      <c r="E204" s="20">
        <v>10.67</v>
      </c>
      <c r="F204" s="20">
        <f t="shared" si="9"/>
        <v>86.378985</v>
      </c>
      <c r="G204" s="22" t="s">
        <v>145</v>
      </c>
    </row>
    <row r="205" spans="1:7" x14ac:dyDescent="0.25">
      <c r="A205" s="21">
        <v>11699</v>
      </c>
      <c r="B205" s="17" t="str">
        <f t="shared" si="10"/>
        <v>BOBINA 1/2 CANA</v>
      </c>
      <c r="C205" s="18"/>
      <c r="D205" s="19">
        <v>6.6779999999999999</v>
      </c>
      <c r="E205" s="20">
        <v>10.67</v>
      </c>
      <c r="F205" s="20">
        <f t="shared" si="9"/>
        <v>71.254260000000002</v>
      </c>
      <c r="G205" s="22" t="s">
        <v>145</v>
      </c>
    </row>
    <row r="206" spans="1:7" x14ac:dyDescent="0.25">
      <c r="A206" s="21">
        <v>11699</v>
      </c>
      <c r="B206" s="17" t="str">
        <f t="shared" si="10"/>
        <v>BOBINA 1/2 CANA</v>
      </c>
      <c r="C206" s="18"/>
      <c r="D206" s="19">
        <v>12.936</v>
      </c>
      <c r="E206" s="20">
        <v>10.67</v>
      </c>
      <c r="F206" s="20">
        <f t="shared" si="9"/>
        <v>138.02712</v>
      </c>
      <c r="G206" s="22" t="s">
        <v>145</v>
      </c>
    </row>
    <row r="207" spans="1:7" x14ac:dyDescent="0.25">
      <c r="A207" s="21">
        <v>11699</v>
      </c>
      <c r="B207" s="17" t="str">
        <f t="shared" si="10"/>
        <v>BOBINA 1/2 CANA</v>
      </c>
      <c r="C207" s="18"/>
      <c r="D207" s="19">
        <v>11.259</v>
      </c>
      <c r="E207" s="20">
        <v>10.67</v>
      </c>
      <c r="F207" s="20">
        <f t="shared" si="9"/>
        <v>120.13353000000001</v>
      </c>
      <c r="G207" s="22" t="s">
        <v>145</v>
      </c>
    </row>
    <row r="208" spans="1:7" x14ac:dyDescent="0.25">
      <c r="A208" s="21">
        <v>11699</v>
      </c>
      <c r="B208" s="17" t="str">
        <f t="shared" si="10"/>
        <v>BOBINA 1/2 CANA</v>
      </c>
      <c r="C208" s="18"/>
      <c r="D208" s="19">
        <v>8.0009999999999994</v>
      </c>
      <c r="E208" s="20">
        <v>10.67</v>
      </c>
      <c r="F208" s="20">
        <f t="shared" si="9"/>
        <v>85.37066999999999</v>
      </c>
      <c r="G208" s="22" t="s">
        <v>145</v>
      </c>
    </row>
    <row r="209" spans="1:7" x14ac:dyDescent="0.25">
      <c r="A209" s="21">
        <v>11699</v>
      </c>
      <c r="B209" s="17" t="str">
        <f t="shared" si="10"/>
        <v>BOBINA 1/2 CANA</v>
      </c>
      <c r="C209" s="18"/>
      <c r="D209" s="19">
        <v>7.3079999999999998</v>
      </c>
      <c r="E209" s="20">
        <v>10.67</v>
      </c>
      <c r="F209" s="20">
        <f t="shared" si="9"/>
        <v>77.97636</v>
      </c>
      <c r="G209" s="22" t="s">
        <v>145</v>
      </c>
    </row>
    <row r="210" spans="1:7" x14ac:dyDescent="0.25">
      <c r="A210" s="21">
        <v>11699</v>
      </c>
      <c r="B210" s="17" t="str">
        <f t="shared" si="10"/>
        <v>BOBINA 1/2 CANA</v>
      </c>
      <c r="C210" s="18"/>
      <c r="D210" s="19">
        <v>11.07</v>
      </c>
      <c r="E210" s="20">
        <v>10.67</v>
      </c>
      <c r="F210" s="20">
        <f t="shared" si="9"/>
        <v>118.1169</v>
      </c>
      <c r="G210" s="22" t="s">
        <v>146</v>
      </c>
    </row>
    <row r="211" spans="1:7" x14ac:dyDescent="0.25">
      <c r="A211" s="21">
        <v>11699</v>
      </c>
      <c r="B211" s="17" t="str">
        <f t="shared" si="10"/>
        <v>BOBINA 1/2 CANA</v>
      </c>
      <c r="C211" s="18"/>
      <c r="D211" s="19">
        <v>7.65</v>
      </c>
      <c r="E211" s="20">
        <v>10.67</v>
      </c>
      <c r="F211" s="20">
        <f t="shared" si="9"/>
        <v>81.625500000000002</v>
      </c>
      <c r="G211" s="22" t="s">
        <v>146</v>
      </c>
    </row>
    <row r="212" spans="1:7" x14ac:dyDescent="0.25">
      <c r="A212" s="21">
        <v>11699</v>
      </c>
      <c r="B212" s="17" t="str">
        <f t="shared" si="10"/>
        <v>BOBINA 1/2 CANA</v>
      </c>
      <c r="C212" s="18"/>
      <c r="D212" s="19">
        <v>11.73</v>
      </c>
      <c r="E212" s="20">
        <v>10.67</v>
      </c>
      <c r="F212" s="20">
        <f t="shared" si="9"/>
        <v>125.15910000000001</v>
      </c>
      <c r="G212" s="22" t="s">
        <v>146</v>
      </c>
    </row>
    <row r="213" spans="1:7" x14ac:dyDescent="0.25">
      <c r="A213" s="21">
        <v>11699</v>
      </c>
      <c r="B213" s="17" t="str">
        <f t="shared" si="10"/>
        <v>BOBINA 1/2 CANA</v>
      </c>
      <c r="C213" s="18"/>
      <c r="D213" s="19">
        <v>25.672499999999999</v>
      </c>
      <c r="E213" s="20">
        <v>10.67</v>
      </c>
      <c r="F213" s="20">
        <f t="shared" si="9"/>
        <v>273.92557499999998</v>
      </c>
      <c r="G213" s="22" t="s">
        <v>146</v>
      </c>
    </row>
    <row r="214" spans="1:7" x14ac:dyDescent="0.25">
      <c r="A214" s="21">
        <v>11699</v>
      </c>
      <c r="B214" s="17" t="str">
        <f t="shared" si="10"/>
        <v>BOBINA 1/2 CANA</v>
      </c>
      <c r="C214" s="18"/>
      <c r="D214" s="19">
        <v>0.47099999999999997</v>
      </c>
      <c r="E214" s="20">
        <v>10.67</v>
      </c>
      <c r="F214" s="20">
        <f t="shared" si="9"/>
        <v>5.0255700000000001</v>
      </c>
      <c r="G214" s="22" t="s">
        <v>147</v>
      </c>
    </row>
    <row r="215" spans="1:7" x14ac:dyDescent="0.25">
      <c r="A215" s="21">
        <v>11699</v>
      </c>
      <c r="B215" s="17" t="str">
        <f t="shared" si="10"/>
        <v>BOBINA 1/2 CANA</v>
      </c>
      <c r="C215" s="18"/>
      <c r="D215" s="19">
        <v>0.46800000000000003</v>
      </c>
      <c r="E215" s="20">
        <v>10.67</v>
      </c>
      <c r="F215" s="20">
        <f t="shared" si="9"/>
        <v>4.9935600000000004</v>
      </c>
      <c r="G215" s="22" t="s">
        <v>147</v>
      </c>
    </row>
    <row r="216" spans="1:7" x14ac:dyDescent="0.25">
      <c r="A216" s="21">
        <v>11699</v>
      </c>
      <c r="B216" s="17" t="str">
        <f t="shared" si="10"/>
        <v>BOBINA 1/2 CANA</v>
      </c>
      <c r="C216" s="18"/>
      <c r="D216" s="19">
        <v>0.45600000000000002</v>
      </c>
      <c r="E216" s="20">
        <v>10.67</v>
      </c>
      <c r="F216" s="20">
        <f t="shared" si="9"/>
        <v>4.8655200000000001</v>
      </c>
      <c r="G216" s="22" t="s">
        <v>147</v>
      </c>
    </row>
    <row r="217" spans="1:7" x14ac:dyDescent="0.25">
      <c r="A217" s="21">
        <v>11699</v>
      </c>
      <c r="B217" s="17" t="str">
        <f t="shared" si="10"/>
        <v>BOBINA 1/2 CANA</v>
      </c>
      <c r="C217" s="18"/>
      <c r="D217" s="19">
        <v>0.45600000000000002</v>
      </c>
      <c r="E217" s="20">
        <v>10.67</v>
      </c>
      <c r="F217" s="20">
        <f t="shared" si="9"/>
        <v>4.8655200000000001</v>
      </c>
      <c r="G217" s="22" t="s">
        <v>147</v>
      </c>
    </row>
    <row r="218" spans="1:7" x14ac:dyDescent="0.25">
      <c r="A218" s="21">
        <v>11699</v>
      </c>
      <c r="B218" s="17" t="str">
        <f t="shared" si="10"/>
        <v>BOBINA 1/2 CANA</v>
      </c>
      <c r="C218" s="18"/>
      <c r="D218" s="19">
        <v>0.67200000000000004</v>
      </c>
      <c r="E218" s="20">
        <v>10.67</v>
      </c>
      <c r="F218" s="20">
        <f t="shared" si="9"/>
        <v>7.1702400000000006</v>
      </c>
      <c r="G218" s="22" t="s">
        <v>147</v>
      </c>
    </row>
    <row r="219" spans="1:7" x14ac:dyDescent="0.25">
      <c r="A219" s="21">
        <v>11699</v>
      </c>
      <c r="B219" s="17" t="str">
        <f t="shared" si="10"/>
        <v>BOBINA 1/2 CANA</v>
      </c>
      <c r="C219" s="18"/>
      <c r="D219" s="19">
        <v>0.60899999999999999</v>
      </c>
      <c r="E219" s="20">
        <v>10.67</v>
      </c>
      <c r="F219" s="20">
        <f t="shared" si="9"/>
        <v>6.49803</v>
      </c>
      <c r="G219" s="22" t="s">
        <v>147</v>
      </c>
    </row>
    <row r="220" spans="1:7" x14ac:dyDescent="0.25">
      <c r="A220" s="21">
        <v>11699</v>
      </c>
      <c r="B220" s="17" t="str">
        <f t="shared" si="10"/>
        <v>BOBINA 1/2 CANA</v>
      </c>
      <c r="C220" s="18"/>
      <c r="D220" s="19">
        <v>0.47099999999999997</v>
      </c>
      <c r="E220" s="20">
        <v>10.67</v>
      </c>
      <c r="F220" s="20">
        <f t="shared" si="9"/>
        <v>5.0255700000000001</v>
      </c>
      <c r="G220" s="22" t="s">
        <v>147</v>
      </c>
    </row>
    <row r="221" spans="1:7" x14ac:dyDescent="0.25">
      <c r="A221" s="21">
        <v>11699</v>
      </c>
      <c r="B221" s="17" t="str">
        <f t="shared" si="10"/>
        <v>BOBINA 1/2 CANA</v>
      </c>
      <c r="C221" s="18"/>
      <c r="D221" s="19">
        <v>0.71550000000000002</v>
      </c>
      <c r="E221" s="20">
        <v>10.67</v>
      </c>
      <c r="F221" s="20">
        <f t="shared" si="9"/>
        <v>7.634385</v>
      </c>
      <c r="G221" s="22" t="s">
        <v>147</v>
      </c>
    </row>
    <row r="222" spans="1:7" x14ac:dyDescent="0.25">
      <c r="A222" s="21">
        <v>11699</v>
      </c>
      <c r="B222" s="17" t="str">
        <f t="shared" si="10"/>
        <v>BOBINA 1/2 CANA</v>
      </c>
      <c r="C222" s="18"/>
      <c r="D222" s="19">
        <v>53.04</v>
      </c>
      <c r="E222" s="20">
        <v>10.67</v>
      </c>
      <c r="F222" s="20">
        <f t="shared" si="9"/>
        <v>565.93679999999995</v>
      </c>
      <c r="G222" s="22" t="s">
        <v>148</v>
      </c>
    </row>
    <row r="223" spans="1:7" x14ac:dyDescent="0.25">
      <c r="A223" s="33">
        <v>11699</v>
      </c>
      <c r="B223" s="24" t="str">
        <f t="shared" si="10"/>
        <v>BOBINA 1/2 CANA</v>
      </c>
      <c r="C223" s="25"/>
      <c r="D223" s="26">
        <v>3.0659999999999998</v>
      </c>
      <c r="E223" s="27">
        <v>10.67</v>
      </c>
      <c r="F223" s="27">
        <f t="shared" si="9"/>
        <v>32.714219999999997</v>
      </c>
      <c r="G223" s="34" t="s">
        <v>140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91A4-709F-4AC1-8FE9-03BC72F36C5F}">
  <dimension ref="A1:F11"/>
  <sheetViews>
    <sheetView tabSelected="1" workbookViewId="0">
      <selection activeCell="F14" sqref="F14"/>
    </sheetView>
  </sheetViews>
  <sheetFormatPr defaultRowHeight="15" x14ac:dyDescent="0.25"/>
  <cols>
    <col min="1" max="1" width="20" bestFit="1" customWidth="1"/>
    <col min="2" max="2" width="30.140625" bestFit="1" customWidth="1"/>
    <col min="3" max="3" width="10.85546875" bestFit="1" customWidth="1"/>
    <col min="4" max="4" width="8.85546875" bestFit="1" customWidth="1"/>
    <col min="5" max="5" width="23.7109375" bestFit="1" customWidth="1"/>
    <col min="6" max="6" width="27.140625" bestFit="1" customWidth="1"/>
  </cols>
  <sheetData>
    <row r="1" spans="1:6" x14ac:dyDescent="0.25">
      <c r="A1" s="16" t="s">
        <v>0</v>
      </c>
      <c r="B1" s="23" t="s">
        <v>1</v>
      </c>
      <c r="C1" s="23" t="s">
        <v>149</v>
      </c>
      <c r="D1" s="23" t="s">
        <v>150</v>
      </c>
      <c r="E1" s="15" t="s">
        <v>151</v>
      </c>
    </row>
    <row r="2" spans="1:6" x14ac:dyDescent="0.25">
      <c r="A2" s="6">
        <v>11647</v>
      </c>
      <c r="B2" s="1" t="str">
        <f t="shared" ref="B2:B9" si="0">IF(A2="","",VLOOKUP(A2,Entradas,2,0))</f>
        <v>BOBINA GUIA DE 50</v>
      </c>
      <c r="C2" s="5">
        <f>IF(A2="","",SUMIF([1]Entradas!A:A,A:A,[1]Entradas!D:D))</f>
        <v>2473</v>
      </c>
      <c r="D2" s="5">
        <f>IF(A2="","",SUMIF([1]Saídas!A:A,A:A,[1]Saídas!F:F))</f>
        <v>200.12499999999599</v>
      </c>
      <c r="E2" s="35">
        <f t="shared" ref="E2:E11" si="1">IF(A2="","",C2-D2)</f>
        <v>2272.8750000000041</v>
      </c>
    </row>
    <row r="3" spans="1:6" x14ac:dyDescent="0.25">
      <c r="A3" s="6">
        <v>11653</v>
      </c>
      <c r="B3" s="1" t="str">
        <f t="shared" si="0"/>
        <v>BOBINA GUIA DE 60</v>
      </c>
      <c r="C3" s="5">
        <f>IF(A3="","",SUMIF([1]Entradas!A:A,A:A,[1]Entradas!D:D))</f>
        <v>6394</v>
      </c>
      <c r="D3" s="5">
        <f>IF(A3="","",SUMIF([1]Saídas!A:A,A:A,[1]Saídas!F:F))</f>
        <v>1</v>
      </c>
      <c r="E3" s="35">
        <f t="shared" si="1"/>
        <v>6393</v>
      </c>
    </row>
    <row r="4" spans="1:6" x14ac:dyDescent="0.25">
      <c r="A4" s="6">
        <v>11660</v>
      </c>
      <c r="B4" s="1" t="str">
        <f t="shared" si="0"/>
        <v>BOBINA GUIA DE 70</v>
      </c>
      <c r="C4" s="5">
        <f>IF(A4="","",SUMIF([1]Entradas!A:A,A:A,[1]Entradas!D:D))</f>
        <v>4061</v>
      </c>
      <c r="D4" s="5">
        <f>IF(A4="","",SUMIF([1]Saídas!A:A,A:A,[1]Saídas!F:F))</f>
        <v>-10.040000000000006</v>
      </c>
      <c r="E4" s="35">
        <f t="shared" si="1"/>
        <v>4071.04</v>
      </c>
    </row>
    <row r="5" spans="1:6" x14ac:dyDescent="0.25">
      <c r="A5" s="6">
        <v>11676</v>
      </c>
      <c r="B5" s="1" t="str">
        <f t="shared" si="0"/>
        <v xml:space="preserve">  BOBINA GUIA DE 100</v>
      </c>
      <c r="C5" s="5">
        <f>IF(A5="","",SUMIF([1]Entradas!A:A,A:A,[1]Entradas!D:D))</f>
        <v>3931</v>
      </c>
      <c r="D5" s="5">
        <f>IF(A5="","",SUMIF([1]Saídas!A:A,A:A,[1]Saídas!F:F))</f>
        <v>93.674999999999997</v>
      </c>
      <c r="E5" s="35">
        <f t="shared" si="1"/>
        <v>3837.3249999999998</v>
      </c>
    </row>
    <row r="6" spans="1:6" x14ac:dyDescent="0.25">
      <c r="A6" s="32">
        <v>11682</v>
      </c>
      <c r="B6" s="1" t="str">
        <f t="shared" si="0"/>
        <v>BOBINA 1/2 CANA TRANSVISION</v>
      </c>
      <c r="C6" s="5">
        <f>IF(A6="","",SUMIF([1]Entradas!A:A,A:A,[1]Entradas!D:D))</f>
        <v>11456</v>
      </c>
      <c r="D6" s="5">
        <f>IF(A6="","",SUMIF([1]Saídas!A:A,A:A,[1]Saídas!F:F))</f>
        <v>1774.9370461538465</v>
      </c>
      <c r="E6" s="35">
        <f t="shared" si="1"/>
        <v>9681.0629538461544</v>
      </c>
    </row>
    <row r="7" spans="1:6" x14ac:dyDescent="0.25">
      <c r="A7" s="32">
        <v>11699</v>
      </c>
      <c r="B7" s="1" t="str">
        <f t="shared" si="0"/>
        <v>BOBINA 1/2 CANA</v>
      </c>
      <c r="C7" s="5">
        <f>IF(A7="","",SUMIF([1]Entradas!A:A,A:A,[1]Entradas!D:D))</f>
        <v>38048</v>
      </c>
      <c r="D7" s="5">
        <f>IF(A7="","",SUMIF([1]Saídas!A:A,A:A,[1]Saídas!F:F))</f>
        <v>20042.751814332849</v>
      </c>
      <c r="E7" s="35">
        <f t="shared" si="1"/>
        <v>18005.248185667151</v>
      </c>
    </row>
    <row r="8" spans="1:6" x14ac:dyDescent="0.25">
      <c r="A8" s="32">
        <v>11631</v>
      </c>
      <c r="B8" s="1" t="str">
        <f t="shared" si="0"/>
        <v>BOBINA SOLEIRA</v>
      </c>
      <c r="C8" s="5">
        <f>IF(A8="","",SUMIF([1]Entradas!A:A,A:A,[1]Entradas!D:D))</f>
        <v>5258</v>
      </c>
      <c r="D8" s="5">
        <f>IF(A8="","",SUMIF([1]Saídas!A:A,A:A,[1]Saídas!F:F))</f>
        <v>232.64333333332985</v>
      </c>
      <c r="E8" s="35">
        <f t="shared" si="1"/>
        <v>5025.3566666666702</v>
      </c>
    </row>
    <row r="9" spans="1:6" x14ac:dyDescent="0.25">
      <c r="A9" s="32">
        <v>11624</v>
      </c>
      <c r="B9" s="1" t="str">
        <f t="shared" si="0"/>
        <v>BOBINA TUBO DE EIXO</v>
      </c>
      <c r="C9" s="5">
        <f>IF(A9="","",SUMIF([1]Entradas!A:A,A:A,[1]Entradas!D:D))</f>
        <v>6400</v>
      </c>
      <c r="D9" s="5">
        <f>IF(A9="","",SUMIF([1]Saídas!A:A,A:A,[1]Saídas!F:F))</f>
        <v>134.322</v>
      </c>
      <c r="E9" s="35">
        <f t="shared" si="1"/>
        <v>6265.6779999999999</v>
      </c>
    </row>
    <row r="10" spans="1:6" x14ac:dyDescent="0.25">
      <c r="A10" s="32" t="s">
        <v>6</v>
      </c>
      <c r="B10" s="1" t="str">
        <f t="shared" ref="B10" si="2">IF(A10="","",VLOOKUP(A10,Entradas,2,0))</f>
        <v>MP P/ FURAR  - EM PO. DE TERC.</v>
      </c>
      <c r="C10" s="5">
        <f>IF(A10="","",SUMIF([1]Entradas!A:A,A:A,[1]Entradas!D:D))</f>
        <v>4026</v>
      </c>
      <c r="D10" s="5">
        <f>IF(A10="","",SUMIF([1]Saídas!A:A,A:A,[1]Saídas!F:F))</f>
        <v>0</v>
      </c>
      <c r="E10" s="35">
        <f t="shared" si="1"/>
        <v>4026</v>
      </c>
      <c r="F10" t="s">
        <v>152</v>
      </c>
    </row>
    <row r="11" spans="1:6" x14ac:dyDescent="0.25">
      <c r="A11" s="36" t="s">
        <v>5</v>
      </c>
      <c r="B11" s="12" t="str">
        <f t="shared" ref="B11" si="3">IF(A11="","",VLOOKUP(A11,Entradas,2,0))</f>
        <v>SUPER CANA</v>
      </c>
      <c r="C11" s="37">
        <f>IF(A11="","",SUMIF([1]Entradas!A:A,A:A,[1]Entradas!D:D))</f>
        <v>5058</v>
      </c>
      <c r="D11" s="37">
        <f>IF(A11="","",SUMIF([1]Saídas!A:A,A:A,[1]Saídas!F:F))</f>
        <v>394.62720000000002</v>
      </c>
      <c r="E11" s="38">
        <f t="shared" si="1"/>
        <v>4663.3728000000001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9B07-94F8-496C-9A3D-B414BB753D21}">
  <dimension ref="A1:F11"/>
  <sheetViews>
    <sheetView workbookViewId="0">
      <selection activeCell="E16" sqref="E16"/>
    </sheetView>
  </sheetViews>
  <sheetFormatPr defaultRowHeight="15" x14ac:dyDescent="0.25"/>
  <cols>
    <col min="1" max="1" width="20" bestFit="1" customWidth="1"/>
    <col min="2" max="2" width="30.140625" bestFit="1" customWidth="1"/>
    <col min="3" max="3" width="10.7109375" bestFit="1" customWidth="1"/>
    <col min="4" max="4" width="17.85546875" bestFit="1" customWidth="1"/>
    <col min="5" max="5" width="16.28515625" bestFit="1" customWidth="1"/>
    <col min="6" max="6" width="9" bestFit="1" customWidth="1"/>
  </cols>
  <sheetData>
    <row r="1" spans="1:6" x14ac:dyDescent="0.25">
      <c r="A1" s="16" t="s">
        <v>0</v>
      </c>
      <c r="B1" s="23" t="s">
        <v>1</v>
      </c>
      <c r="C1" s="23" t="s">
        <v>2</v>
      </c>
      <c r="D1" s="23" t="s">
        <v>195</v>
      </c>
      <c r="E1" s="23" t="s">
        <v>196</v>
      </c>
      <c r="F1" s="15" t="s">
        <v>194</v>
      </c>
    </row>
    <row r="2" spans="1:6" x14ac:dyDescent="0.25">
      <c r="A2" s="6">
        <v>11647</v>
      </c>
      <c r="B2" s="1" t="str">
        <f t="shared" ref="B2:B11" si="0">IF(A2="","",VLOOKUP(A2,Entradas,2,0))</f>
        <v>BOBINA GUIA DE 50</v>
      </c>
      <c r="C2" s="45">
        <v>45754</v>
      </c>
      <c r="D2" s="43">
        <v>1000</v>
      </c>
      <c r="E2" s="43">
        <v>850</v>
      </c>
      <c r="F2" s="44">
        <f>Tabela6[[#This Row],[Valor Inicial M.P]]-Tabela6[[#This Row],[Valor Final P.A]]</f>
        <v>150</v>
      </c>
    </row>
    <row r="3" spans="1:6" x14ac:dyDescent="0.25">
      <c r="A3" s="6">
        <v>11653</v>
      </c>
      <c r="B3" s="1" t="str">
        <f t="shared" si="0"/>
        <v>BOBINA GUIA DE 60</v>
      </c>
      <c r="C3" s="45">
        <v>45693</v>
      </c>
      <c r="D3" s="43">
        <v>500</v>
      </c>
      <c r="E3" s="43">
        <v>400</v>
      </c>
      <c r="F3" s="44">
        <f>Tabela6[[#This Row],[Valor Inicial M.P]]-Tabela6[[#This Row],[Valor Final P.A]]</f>
        <v>100</v>
      </c>
    </row>
    <row r="4" spans="1:6" x14ac:dyDescent="0.25">
      <c r="A4" s="6">
        <v>11660</v>
      </c>
      <c r="B4" s="1" t="str">
        <f t="shared" si="0"/>
        <v>BOBINA GUIA DE 70</v>
      </c>
      <c r="C4" s="45">
        <v>45704</v>
      </c>
      <c r="D4" s="43">
        <v>2000</v>
      </c>
      <c r="E4" s="43">
        <v>1950</v>
      </c>
      <c r="F4" s="44">
        <f>Tabela6[[#This Row],[Valor Inicial M.P]]-Tabela6[[#This Row],[Valor Final P.A]]</f>
        <v>50</v>
      </c>
    </row>
    <row r="5" spans="1:6" x14ac:dyDescent="0.25">
      <c r="A5" s="6">
        <v>11676</v>
      </c>
      <c r="B5" s="1" t="str">
        <f t="shared" si="0"/>
        <v xml:space="preserve">  BOBINA GUIA DE 100</v>
      </c>
      <c r="C5" s="45">
        <v>45738</v>
      </c>
      <c r="D5" s="43">
        <v>1000</v>
      </c>
      <c r="E5" s="43">
        <v>950</v>
      </c>
      <c r="F5" s="44">
        <f>Tabela6[[#This Row],[Valor Inicial M.P]]-Tabela6[[#This Row],[Valor Final P.A]]</f>
        <v>50</v>
      </c>
    </row>
    <row r="6" spans="1:6" x14ac:dyDescent="0.25">
      <c r="A6" s="32">
        <v>11682</v>
      </c>
      <c r="B6" s="1" t="str">
        <f t="shared" si="0"/>
        <v>BOBINA 1/2 CANA TRANSVISION</v>
      </c>
      <c r="C6" s="45">
        <v>45745</v>
      </c>
      <c r="D6" s="43">
        <v>500</v>
      </c>
      <c r="E6" s="43">
        <v>480</v>
      </c>
      <c r="F6" s="44">
        <f>Tabela6[[#This Row],[Valor Inicial M.P]]-Tabela6[[#This Row],[Valor Final P.A]]</f>
        <v>20</v>
      </c>
    </row>
    <row r="7" spans="1:6" x14ac:dyDescent="0.25">
      <c r="A7" s="32">
        <v>11699</v>
      </c>
      <c r="B7" s="1" t="str">
        <f t="shared" si="0"/>
        <v>BOBINA 1/2 CANA</v>
      </c>
      <c r="C7" s="45">
        <v>45699</v>
      </c>
      <c r="D7" s="43">
        <v>800</v>
      </c>
      <c r="E7" s="43">
        <v>700</v>
      </c>
      <c r="F7" s="44">
        <f>Tabela6[[#This Row],[Valor Inicial M.P]]-Tabela6[[#This Row],[Valor Final P.A]]</f>
        <v>100</v>
      </c>
    </row>
    <row r="8" spans="1:6" x14ac:dyDescent="0.25">
      <c r="A8" s="32">
        <v>11631</v>
      </c>
      <c r="B8" s="1" t="str">
        <f t="shared" si="0"/>
        <v>BOBINA SOLEIRA</v>
      </c>
      <c r="C8" s="45">
        <v>45676</v>
      </c>
      <c r="D8" s="43">
        <v>1200</v>
      </c>
      <c r="E8" s="43">
        <v>1100</v>
      </c>
      <c r="F8" s="44">
        <f>Tabela6[[#This Row],[Valor Inicial M.P]]-Tabela6[[#This Row],[Valor Final P.A]]</f>
        <v>100</v>
      </c>
    </row>
    <row r="9" spans="1:6" x14ac:dyDescent="0.25">
      <c r="A9" s="32">
        <v>11624</v>
      </c>
      <c r="B9" s="1" t="str">
        <f t="shared" si="0"/>
        <v>BOBINA TUBO DE EIXO</v>
      </c>
      <c r="C9" s="45">
        <v>45707</v>
      </c>
      <c r="D9" s="43">
        <v>200</v>
      </c>
      <c r="E9" s="43">
        <v>170</v>
      </c>
      <c r="F9" s="44">
        <f>Tabela6[[#This Row],[Valor Inicial M.P]]-Tabela6[[#This Row],[Valor Final P.A]]</f>
        <v>30</v>
      </c>
    </row>
    <row r="10" spans="1:6" x14ac:dyDescent="0.25">
      <c r="A10" s="32" t="s">
        <v>6</v>
      </c>
      <c r="B10" s="1" t="str">
        <f t="shared" si="0"/>
        <v>MP P/ FURAR  - EM PO. DE TERC.</v>
      </c>
      <c r="C10" s="45">
        <v>45724</v>
      </c>
      <c r="D10" s="43">
        <v>100</v>
      </c>
      <c r="E10" s="43">
        <v>70</v>
      </c>
      <c r="F10" s="44">
        <f>Tabela6[[#This Row],[Valor Inicial M.P]]-Tabela6[[#This Row],[Valor Final P.A]]</f>
        <v>30</v>
      </c>
    </row>
    <row r="11" spans="1:6" x14ac:dyDescent="0.25">
      <c r="A11" s="36" t="s">
        <v>5</v>
      </c>
      <c r="B11" s="12" t="str">
        <f t="shared" si="0"/>
        <v>SUPER CANA</v>
      </c>
      <c r="C11" s="46">
        <v>45697</v>
      </c>
      <c r="D11" s="43">
        <v>50</v>
      </c>
      <c r="E11" s="43">
        <v>45</v>
      </c>
      <c r="F11" s="44">
        <f>Tabela6[[#This Row],[Valor Inicial M.P]]-Tabela6[[#This Row],[Valor Final P.A]]</f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2383-45BD-42FE-90B1-E12AD668F23C}">
  <dimension ref="A1:J15"/>
  <sheetViews>
    <sheetView workbookViewId="0">
      <selection activeCell="F13" sqref="F13"/>
    </sheetView>
  </sheetViews>
  <sheetFormatPr defaultRowHeight="15" x14ac:dyDescent="0.25"/>
  <cols>
    <col min="1" max="1" width="14.5703125" bestFit="1" customWidth="1"/>
    <col min="2" max="2" width="27" bestFit="1" customWidth="1"/>
    <col min="3" max="3" width="14" bestFit="1" customWidth="1"/>
    <col min="4" max="4" width="11.42578125" bestFit="1" customWidth="1"/>
    <col min="5" max="5" width="13.85546875" bestFit="1" customWidth="1"/>
    <col min="6" max="6" width="49.28515625" bestFit="1" customWidth="1"/>
    <col min="9" max="9" width="27" bestFit="1" customWidth="1"/>
    <col min="10" max="10" width="10.7109375" bestFit="1" customWidth="1"/>
  </cols>
  <sheetData>
    <row r="1" spans="1:10" x14ac:dyDescent="0.25">
      <c r="A1" s="8" t="s">
        <v>154</v>
      </c>
      <c r="B1" s="9" t="s">
        <v>155</v>
      </c>
      <c r="C1" s="9" t="s">
        <v>156</v>
      </c>
      <c r="D1" s="41" t="s">
        <v>157</v>
      </c>
      <c r="E1" s="9" t="s">
        <v>158</v>
      </c>
      <c r="F1" s="10" t="s">
        <v>159</v>
      </c>
    </row>
    <row r="2" spans="1:10" x14ac:dyDescent="0.25">
      <c r="A2" s="32">
        <v>11624</v>
      </c>
      <c r="B2" s="4" t="s">
        <v>160</v>
      </c>
      <c r="C2" s="4" t="s">
        <v>161</v>
      </c>
      <c r="D2" s="29">
        <v>3.66</v>
      </c>
      <c r="E2" s="4" t="s">
        <v>162</v>
      </c>
      <c r="F2" s="31" t="s">
        <v>163</v>
      </c>
      <c r="I2" t="s">
        <v>192</v>
      </c>
      <c r="J2" s="40">
        <v>45674</v>
      </c>
    </row>
    <row r="3" spans="1:10" x14ac:dyDescent="0.25">
      <c r="A3" s="32">
        <v>11631</v>
      </c>
      <c r="B3" s="4" t="s">
        <v>17</v>
      </c>
      <c r="C3" s="4" t="s">
        <v>164</v>
      </c>
      <c r="D3" s="29">
        <v>1</v>
      </c>
      <c r="E3" s="4" t="s">
        <v>162</v>
      </c>
      <c r="F3" s="31" t="s">
        <v>165</v>
      </c>
    </row>
    <row r="4" spans="1:10" x14ac:dyDescent="0.25">
      <c r="A4" s="32">
        <v>11647</v>
      </c>
      <c r="B4" s="4" t="s">
        <v>166</v>
      </c>
      <c r="C4" s="4" t="s">
        <v>167</v>
      </c>
      <c r="D4" s="29">
        <v>1.25</v>
      </c>
      <c r="E4" s="4" t="s">
        <v>162</v>
      </c>
      <c r="F4" s="31" t="s">
        <v>168</v>
      </c>
    </row>
    <row r="5" spans="1:10" x14ac:dyDescent="0.25">
      <c r="A5" s="32">
        <v>11653</v>
      </c>
      <c r="B5" s="4" t="s">
        <v>169</v>
      </c>
      <c r="C5" s="4" t="s">
        <v>170</v>
      </c>
      <c r="D5" s="29">
        <v>1.5</v>
      </c>
      <c r="E5" s="4" t="s">
        <v>162</v>
      </c>
      <c r="F5" s="31" t="s">
        <v>171</v>
      </c>
    </row>
    <row r="6" spans="1:10" x14ac:dyDescent="0.25">
      <c r="A6" s="32">
        <v>11660</v>
      </c>
      <c r="B6" s="4" t="s">
        <v>18</v>
      </c>
      <c r="C6" s="4" t="s">
        <v>172</v>
      </c>
      <c r="D6" s="29">
        <v>1.75</v>
      </c>
      <c r="E6" s="4" t="s">
        <v>162</v>
      </c>
      <c r="F6" s="31" t="s">
        <v>173</v>
      </c>
    </row>
    <row r="7" spans="1:10" x14ac:dyDescent="0.25">
      <c r="A7" s="32">
        <v>11676</v>
      </c>
      <c r="B7" s="4" t="s">
        <v>174</v>
      </c>
      <c r="C7" s="4" t="s">
        <v>175</v>
      </c>
      <c r="D7" s="29">
        <v>2.75</v>
      </c>
      <c r="E7" s="4" t="s">
        <v>162</v>
      </c>
      <c r="F7" s="31" t="s">
        <v>176</v>
      </c>
    </row>
    <row r="8" spans="1:10" x14ac:dyDescent="0.25">
      <c r="A8" s="32" t="s">
        <v>28</v>
      </c>
      <c r="B8" s="4" t="s">
        <v>177</v>
      </c>
      <c r="C8" s="4" t="s">
        <v>178</v>
      </c>
      <c r="D8" s="29">
        <v>9.1282051282051295</v>
      </c>
      <c r="E8" s="4" t="s">
        <v>179</v>
      </c>
      <c r="F8" s="31" t="s">
        <v>180</v>
      </c>
    </row>
    <row r="9" spans="1:10" x14ac:dyDescent="0.25">
      <c r="A9" s="32">
        <v>11699</v>
      </c>
      <c r="B9" s="4" t="s">
        <v>181</v>
      </c>
      <c r="C9" s="4" t="s">
        <v>182</v>
      </c>
      <c r="D9" s="29">
        <v>10.6666666666667</v>
      </c>
      <c r="E9" s="4" t="s">
        <v>179</v>
      </c>
      <c r="F9" s="31" t="s">
        <v>183</v>
      </c>
    </row>
    <row r="10" spans="1:10" x14ac:dyDescent="0.25">
      <c r="A10" s="32">
        <v>11682</v>
      </c>
      <c r="B10" s="4" t="s">
        <v>184</v>
      </c>
      <c r="C10" s="4" t="s">
        <v>185</v>
      </c>
      <c r="D10" s="29">
        <v>9.1282051282051295</v>
      </c>
      <c r="E10" s="4" t="s">
        <v>179</v>
      </c>
      <c r="F10" s="31" t="s">
        <v>186</v>
      </c>
    </row>
    <row r="11" spans="1:10" x14ac:dyDescent="0.25">
      <c r="A11" s="32" t="s">
        <v>5</v>
      </c>
      <c r="B11" s="4" t="s">
        <v>187</v>
      </c>
      <c r="C11" s="4" t="s">
        <v>188</v>
      </c>
      <c r="D11" s="29">
        <v>14.8</v>
      </c>
      <c r="E11" s="4" t="s">
        <v>179</v>
      </c>
      <c r="F11" s="31" t="s">
        <v>189</v>
      </c>
    </row>
    <row r="12" spans="1:10" x14ac:dyDescent="0.25">
      <c r="A12" s="36" t="s">
        <v>28</v>
      </c>
      <c r="B12" s="30" t="s">
        <v>190</v>
      </c>
      <c r="C12" s="30" t="s">
        <v>191</v>
      </c>
      <c r="D12" s="30"/>
      <c r="E12" s="30" t="s">
        <v>193</v>
      </c>
      <c r="F12" s="42" t="s">
        <v>190</v>
      </c>
    </row>
    <row r="13" spans="1:10" x14ac:dyDescent="0.25">
      <c r="A13" s="39"/>
    </row>
    <row r="14" spans="1:10" x14ac:dyDescent="0.25">
      <c r="A14" s="39"/>
    </row>
    <row r="15" spans="1:10" x14ac:dyDescent="0.25">
      <c r="A15" s="3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Entrada</vt:lpstr>
      <vt:lpstr>Saída</vt:lpstr>
      <vt:lpstr>Estoque Geral</vt:lpstr>
      <vt:lpstr>Sucata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Gurgel</dc:creator>
  <cp:lastModifiedBy>Paulo Gurgel</cp:lastModifiedBy>
  <dcterms:created xsi:type="dcterms:W3CDTF">2015-06-05T18:19:34Z</dcterms:created>
  <dcterms:modified xsi:type="dcterms:W3CDTF">2025-04-07T13:25:46Z</dcterms:modified>
</cp:coreProperties>
</file>