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531" sheetId="1" r:id="rId1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I20" i="1" l="1"/>
  <c r="J20" i="1"/>
  <c r="K20" i="1"/>
  <c r="I21" i="1"/>
  <c r="J21" i="1"/>
  <c r="K21" i="1"/>
  <c r="I22" i="1"/>
  <c r="J22" i="1"/>
  <c r="K22" i="1"/>
  <c r="I23" i="1"/>
  <c r="J23" i="1"/>
  <c r="K23" i="1"/>
  <c r="K5" i="1"/>
  <c r="K6" i="1"/>
  <c r="K7" i="1"/>
  <c r="K9" i="1"/>
  <c r="K10" i="1"/>
  <c r="K11" i="1"/>
  <c r="K12" i="1"/>
  <c r="K13" i="1"/>
  <c r="K14" i="1"/>
  <c r="K16" i="1"/>
  <c r="K17" i="1"/>
  <c r="K18" i="1"/>
  <c r="L20" i="1" l="1"/>
  <c r="S20" i="1" s="1"/>
  <c r="L21" i="1"/>
  <c r="S21" i="1" s="1"/>
  <c r="L22" i="1"/>
  <c r="S22" i="1" s="1"/>
  <c r="L23" i="1"/>
  <c r="S23" i="1" s="1"/>
  <c r="K15" i="1"/>
  <c r="K8" i="1"/>
  <c r="K19" i="1"/>
  <c r="J5" i="1" l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6" i="1"/>
  <c r="H10" i="1"/>
  <c r="H11" i="1"/>
  <c r="H14" i="1"/>
  <c r="H15" i="1"/>
  <c r="H17" i="1"/>
  <c r="H18" i="1"/>
  <c r="H13" i="1"/>
  <c r="H5" i="1"/>
  <c r="J9" i="1"/>
  <c r="L13" i="1" l="1"/>
  <c r="S13" i="1" s="1"/>
  <c r="L19" i="1" l="1"/>
  <c r="S19" i="1" s="1"/>
  <c r="L10" i="1"/>
  <c r="S10" i="1" s="1"/>
  <c r="L14" i="1"/>
  <c r="S14" i="1" s="1"/>
  <c r="L11" i="1"/>
  <c r="S11" i="1" s="1"/>
  <c r="L18" i="1"/>
  <c r="S18" i="1" s="1"/>
  <c r="L9" i="1"/>
  <c r="S9" i="1" s="1"/>
  <c r="L16" i="1"/>
  <c r="S16" i="1" s="1"/>
  <c r="L7" i="1"/>
  <c r="S7" i="1" s="1"/>
  <c r="L15" i="1"/>
  <c r="S15" i="1" s="1"/>
  <c r="L6" i="1"/>
  <c r="S6" i="1" s="1"/>
  <c r="L17" i="1"/>
  <c r="S17" i="1" s="1"/>
  <c r="L12" i="1"/>
  <c r="S12" i="1" s="1"/>
  <c r="L8" i="1"/>
  <c r="S8" i="1" s="1"/>
  <c r="L5" i="1"/>
  <c r="S5" i="1" s="1"/>
  <c r="L29" i="1" l="1"/>
  <c r="L28" i="1"/>
  <c r="L26" i="1"/>
  <c r="L27" i="1"/>
</calcChain>
</file>

<file path=xl/comments1.xml><?xml version="1.0" encoding="utf-8"?>
<comments xmlns="http://schemas.openxmlformats.org/spreadsheetml/2006/main">
  <authors>
    <author>Иван Слеповичев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офрмление формул, ссылки на руисунки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Оформление, содержание, отсутствие практической части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Иван Слеповичев
</t>
        </r>
        <r>
          <rPr>
            <sz val="9"/>
            <color indexed="81"/>
            <rFont val="Tahoma"/>
            <family val="2"/>
            <charset val="204"/>
          </rPr>
          <t>Ссылки на рисунки, оформление формул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
Добавлена практическая часть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0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ссылки на рисунки, оформление формул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Нет лабораторных
</t>
        </r>
      </text>
    </comment>
    <comment ref="F12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
Добавлена практическая часть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и ссылки на рисунки, оформление формул, добавлена практическая часть практической части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Ссылки на рисунки, оформление формул, отсутствие практической части
</t>
        </r>
      </text>
    </comment>
    <comment ref="F16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формул, заголовков, отстутствие практической части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7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заголовки, формулы, ссылки на рисунки. Нет практической части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ссылки на рисунки, формулы. Нет практической части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рисунки, формулы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0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формулы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формулы, отступы, форматирование, рисунки, заголовки. Нет исходного кода и пояснений к практической части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Структура. Оформление: формулы. Нет практической части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формулы. Нет практической части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</commentList>
</comments>
</file>

<file path=xl/sharedStrings.xml><?xml version="1.0" encoding="utf-8"?>
<sst xmlns="http://schemas.openxmlformats.org/spreadsheetml/2006/main" count="63" uniqueCount="62">
  <si>
    <t>ФИО</t>
  </si>
  <si>
    <t>Лекции</t>
  </si>
  <si>
    <t>Баллы</t>
  </si>
  <si>
    <t>Успехи</t>
  </si>
  <si>
    <t>Максимальные баллы</t>
  </si>
  <si>
    <t>Итого</t>
  </si>
  <si>
    <t>Промежуточная аттестация (экзамен/критерии)</t>
  </si>
  <si>
    <t>Лекции (б)</t>
  </si>
  <si>
    <t>Лабораторные занятия</t>
  </si>
  <si>
    <t>Самостоятельная работа</t>
  </si>
  <si>
    <t>Лабораторные</t>
  </si>
  <si>
    <t>531 группа</t>
  </si>
  <si>
    <t>Другие виды уч.  де-сти</t>
  </si>
  <si>
    <t>Всего лекций:</t>
  </si>
  <si>
    <t xml:space="preserve">Другие виды уч. деятельности </t>
  </si>
  <si>
    <t>Самостоятельная работа (отчет)</t>
  </si>
  <si>
    <t>Промежуточная аттестация</t>
  </si>
  <si>
    <t xml:space="preserve"> Лабораторные (б)</t>
  </si>
  <si>
    <t>Самостоятельная работа (б)</t>
  </si>
  <si>
    <t>Другие виды уч.  де-сти (б)</t>
  </si>
  <si>
    <t>посещения - все что до 10</t>
  </si>
  <si>
    <t>практика - решение задач</t>
  </si>
  <si>
    <t>отчет по практике</t>
  </si>
  <si>
    <t>Пояснения</t>
  </si>
  <si>
    <t>экзамен/реферат</t>
  </si>
  <si>
    <t>Промежуточная аттестация (б)</t>
  </si>
  <si>
    <t>1</t>
  </si>
  <si>
    <t>2</t>
  </si>
  <si>
    <t>3</t>
  </si>
  <si>
    <t>4</t>
  </si>
  <si>
    <t>5</t>
  </si>
  <si>
    <t>6</t>
  </si>
  <si>
    <t>Антипин Алексей Юрьевич</t>
  </si>
  <si>
    <t>Афанасенко Кирилл Павлович</t>
  </si>
  <si>
    <t>Гаврилова Виктория Викторовна</t>
  </si>
  <si>
    <t>Коннова Анна Дмитриевна</t>
  </si>
  <si>
    <t>Конюшенко Александра Сергеевна</t>
  </si>
  <si>
    <t>Краснобаев Александр Павлович</t>
  </si>
  <si>
    <t>Латанов Кирилл Вячеславович</t>
  </si>
  <si>
    <t>Маскаев Владимир Алексеевич</t>
  </si>
  <si>
    <t>Минуситов Амиль Куанышкалиевич</t>
  </si>
  <si>
    <t>Мязин Александр Валерьевич</t>
  </si>
  <si>
    <t>Пронин Никита Евгеньевич</t>
  </si>
  <si>
    <t>Сажина Елизавета Максимовна</t>
  </si>
  <si>
    <t>Старичков Павел Александрович</t>
  </si>
  <si>
    <t>Ступин Артем Сергеевич</t>
  </si>
  <si>
    <t>Таран Александр Владимирович</t>
  </si>
  <si>
    <t>Тихонова Мария Игоревна</t>
  </si>
  <si>
    <t>Цуканов Илья Дмитриевич</t>
  </si>
  <si>
    <t>Швецова Елизавета Максимовна</t>
  </si>
  <si>
    <t>Юрченко Елена Михайловна</t>
  </si>
  <si>
    <t>активность на занятиях, самостоятельные изыскания, публикации</t>
  </si>
  <si>
    <t>86-100 баллов</t>
  </si>
  <si>
    <t>76-85 баллов</t>
  </si>
  <si>
    <t>60-75 баллов</t>
  </si>
  <si>
    <t>0-59 баллов</t>
  </si>
  <si>
    <t>Данные для учета успеваемости студентов в БАРС</t>
  </si>
  <si>
    <t>Количество 5:</t>
  </si>
  <si>
    <t>Количество 4:</t>
  </si>
  <si>
    <t>Количество 3:</t>
  </si>
  <si>
    <t>Количество 2: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</si>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</sst>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0"/>
      <name val="Arial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49" fontId="5" fillId="0" borderId="4" xfId="2" applyNumberFormat="1" applyBorder="1" applyAlignment="1">
      <alignment vertical="center"/>
    </xf>
    <xf numFmtId="49" fontId="5" fillId="3" borderId="4" xfId="2" applyNumberForma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/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3">
    <cellStyle name="Гиперссылка" xfId="2" builtinId="8"/>
    <cellStyle name="Обычный" xfId="0" builtinId="0"/>
    <cellStyle name="Обычный 2" xfId="1"/>
  </cellStyles>
  <dxfs count="19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531" displayName="Таблица531" ref="A4:S23" totalsRowShown="0" headerRowDxfId="18" dataDxfId="16" headerRowBorderDxfId="17" tableBorderDxfId="15">
  <tableColumns count="19">
    <tableColumn id="1" name="ФИО" dataDxfId="14" dataCellStyle="Обычный"/>
    <tableColumn id="2" name="Лекции" dataCellStyle="Обычный"/>
    <tableColumn id="3" name="Лабораторные" dataDxfId="13" dataCellStyle="Обычный"/>
    <tableColumn id="4" name="Самостоятельная работа" dataCellStyle="Обычный"/>
    <tableColumn id="5" name="Другие виды уч.  де-сти" dataCellStyle="Обычный"/>
    <tableColumn id="21" name="Промежуточная аттестация" dataCellStyle="Обычный"/>
    <tableColumn id="7" name="Лекции (б)" dataDxfId="12" dataCellStyle="Обычный">
      <calculatedColumnFormula>MIN(Таблица531[[#This Row],[Лекции]],12)</calculatedColumnFormula>
    </tableColumn>
    <tableColumn id="8" name=" Лабораторные (б)" dataDxfId="11" dataCellStyle="Обычный">
      <calculatedColumnFormula>Таблица531[[#This Row],[Лабораторные]]*6</calculatedColumnFormula>
    </tableColumn>
    <tableColumn id="9" name="Самостоятельная работа (б)" dataDxfId="10" dataCellStyle="Обычный">
      <calculatedColumnFormula>Таблица531[[#This Row],[Самостоятельная работа]]*15</calculatedColumnFormula>
    </tableColumn>
    <tableColumn id="10" name="Другие виды уч.  де-сти (б)" dataDxfId="9" dataCellStyle="Обычный">
      <calculatedColumnFormula>MAX(0,Таблица531[[#This Row],[Лекции]]-10)+Таблица531[[#This Row],[Другие виды уч.  де-сти]]</calculatedColumnFormula>
    </tableColumn>
    <tableColumn id="11" name="Промежуточная аттестация (б)" dataDxfId="8" dataCellStyle="Обычный">
      <calculatedColumnFormula>Таблица531[[#This Row],[Промежуточная аттестация]]</calculatedColumnFormula>
    </tableColumn>
    <tableColumn id="12" name="Итого" dataDxfId="7" dataCellStyle="Обычный">
      <calculatedColumnFormula>SUM(Таблица531[[#This Row],[Лекции (б)]:[Промежуточная аттестация (б)]])</calculatedColumnFormula>
    </tableColumn>
    <tableColumn id="6" name="1" dataDxfId="6"/>
    <tableColumn id="22" name="2" dataDxfId="5"/>
    <tableColumn id="23" name="3" dataDxfId="4"/>
    <tableColumn id="24" name="4" dataDxfId="3"/>
    <tableColumn id="25" name="5" dataDxfId="2"/>
    <tableColumn id="26" name="6" dataDxfId="1"/>
    <tableColumn id="13" name="Оценка" dataDxfId="0">
      <calculatedColumnFormula>IF(Таблица531[[#This Row],[Итого]]&gt;=86,5,IF(Таблица531[[#This Row],[Итого]]&gt;=76,4,IF(Таблица531[[#This Row],[Итого]]&gt;=60,3,2)))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tabSelected="1" topLeftCell="A7" zoomScale="85" zoomScaleNormal="85" workbookViewId="0">
      <selection activeCell="J15" sqref="C15:J15"/>
    </sheetView>
  </sheetViews>
  <sheetFormatPr defaultRowHeight="14.4" x14ac:dyDescent="0.3"/>
  <cols>
    <col min="1" max="1" width="35.88671875" customWidth="1"/>
    <col min="2" max="2" width="15.88671875" customWidth="1"/>
    <col min="3" max="3" width="15.77734375" style="17" customWidth="1"/>
    <col min="4" max="6" width="15.77734375" customWidth="1"/>
    <col min="7" max="12" width="16.88671875" customWidth="1"/>
    <col min="13" max="18" width="8.88671875" customWidth="1"/>
    <col min="19" max="19" width="30.21875" customWidth="1"/>
    <col min="21" max="21" width="46.21875" customWidth="1"/>
  </cols>
  <sheetData>
    <row r="1" spans="1:21" x14ac:dyDescent="0.3">
      <c r="A1" s="3">
        <v>44941</v>
      </c>
    </row>
    <row r="2" spans="1:21" ht="25.2" customHeight="1" x14ac:dyDescent="0.45">
      <c r="A2" s="34" t="s">
        <v>11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21" ht="18" customHeight="1" x14ac:dyDescent="0.3">
      <c r="A3" s="13"/>
      <c r="B3" s="33" t="s">
        <v>3</v>
      </c>
      <c r="C3" s="33"/>
      <c r="D3" s="33"/>
      <c r="E3" s="33"/>
      <c r="F3" s="14"/>
      <c r="G3" s="33" t="s">
        <v>2</v>
      </c>
      <c r="H3" s="33"/>
      <c r="I3" s="33"/>
      <c r="J3" s="33"/>
      <c r="K3" s="33"/>
      <c r="L3" s="33"/>
      <c r="M3" s="29"/>
      <c r="N3" s="30"/>
      <c r="O3" s="30"/>
      <c r="P3" s="30"/>
      <c r="Q3" s="30"/>
      <c r="R3" s="30"/>
      <c r="S3" s="30"/>
    </row>
    <row r="4" spans="1:21" s="4" customFormat="1" ht="46.2" customHeight="1" thickBot="1" x14ac:dyDescent="0.35">
      <c r="A4" s="15" t="s">
        <v>0</v>
      </c>
      <c r="B4" s="15" t="s">
        <v>1</v>
      </c>
      <c r="C4" s="18" t="s">
        <v>10</v>
      </c>
      <c r="D4" s="15" t="s">
        <v>9</v>
      </c>
      <c r="E4" s="15" t="s">
        <v>12</v>
      </c>
      <c r="F4" s="15" t="s">
        <v>16</v>
      </c>
      <c r="G4" s="15" t="s">
        <v>7</v>
      </c>
      <c r="H4" s="15" t="s">
        <v>17</v>
      </c>
      <c r="I4" s="15" t="s">
        <v>18</v>
      </c>
      <c r="J4" s="15" t="s">
        <v>19</v>
      </c>
      <c r="K4" s="15" t="s">
        <v>25</v>
      </c>
      <c r="L4" s="15" t="s">
        <v>5</v>
      </c>
      <c r="M4" s="16" t="s">
        <v>26</v>
      </c>
      <c r="N4" s="16" t="s">
        <v>27</v>
      </c>
      <c r="O4" s="16" t="s">
        <v>28</v>
      </c>
      <c r="P4" s="16" t="s">
        <v>29</v>
      </c>
      <c r="Q4" s="16" t="s">
        <v>30</v>
      </c>
      <c r="R4" s="16" t="s">
        <v>31</v>
      </c>
      <c r="S4" s="28" t="s">
        <v>61</v>
      </c>
      <c r="U4" s="11"/>
    </row>
    <row r="5" spans="1:21" ht="18.600000000000001" customHeight="1" x14ac:dyDescent="0.3">
      <c r="A5" s="2" t="s">
        <v>32</v>
      </c>
      <c r="B5" s="2">
        <v>13</v>
      </c>
      <c r="C5" s="19">
        <v>5</v>
      </c>
      <c r="D5" s="2">
        <v>1</v>
      </c>
      <c r="E5" s="2"/>
      <c r="F5" s="2">
        <v>28</v>
      </c>
      <c r="G5" s="2">
        <f>MIN(Таблица531[[#This Row],[Лекции]],12)</f>
        <v>12</v>
      </c>
      <c r="H5" s="2">
        <f>Таблица531[[#This Row],[Лабораторные]]*6</f>
        <v>30</v>
      </c>
      <c r="I5" s="2">
        <f>Таблица531[[#This Row],[Самостоятельная работа]]*15</f>
        <v>15</v>
      </c>
      <c r="J5" s="2">
        <f>MAX(0,Таблица531[[#This Row],[Лекции]]-10)+Таблица531[[#This Row],[Другие виды уч.  де-сти]]</f>
        <v>3</v>
      </c>
      <c r="K5" s="2">
        <f>Таблица531[[#This Row],[Промежуточная аттестация]]</f>
        <v>28</v>
      </c>
      <c r="L5" s="2">
        <f>SUM(Таблица531[[#This Row],[Лекции (б)]:[Промежуточная аттестация (б)]])</f>
        <v>88</v>
      </c>
      <c r="M5" s="9"/>
      <c r="N5" s="9"/>
      <c r="O5" s="9"/>
      <c r="P5" s="9"/>
      <c r="Q5" s="9"/>
      <c r="R5" s="9"/>
      <c r="S5" s="4">
        <f>IF(Таблица531[[#This Row],[Итого]]&gt;=86,5,IF(Таблица531[[#This Row],[Итого]]&gt;=76,4,IF(Таблица531[[#This Row],[Итого]]&gt;=60,3,2)))</f>
        <v>5</v>
      </c>
    </row>
    <row r="6" spans="1:21" ht="18.600000000000001" customHeight="1" thickBot="1" x14ac:dyDescent="0.35">
      <c r="A6" s="2" t="s">
        <v>33</v>
      </c>
      <c r="B6" s="2">
        <v>14</v>
      </c>
      <c r="C6" s="19">
        <v>3</v>
      </c>
      <c r="D6" s="2">
        <v>1</v>
      </c>
      <c r="E6" s="2"/>
      <c r="F6" s="2">
        <v>18</v>
      </c>
      <c r="G6" s="2">
        <f>MIN(Таблица531[[#This Row],[Лекции]],12)</f>
        <v>12</v>
      </c>
      <c r="H6" s="2">
        <f>Таблица531[[#This Row],[Лабораторные]]*6</f>
        <v>18</v>
      </c>
      <c r="I6" s="2">
        <f>Таблица531[[#This Row],[Самостоятельная работа]]*15</f>
        <v>15</v>
      </c>
      <c r="J6" s="2">
        <f>MAX(0,Таблица531[[#This Row],[Лекции]]-10)+Таблица531[[#This Row],[Другие виды уч.  де-сти]]</f>
        <v>4</v>
      </c>
      <c r="K6" s="2">
        <f>Таблица531[[#This Row],[Промежуточная аттестация]]</f>
        <v>18</v>
      </c>
      <c r="L6" s="2">
        <f>SUM(Таблица531[[#This Row],[Лекции (б)]:[Промежуточная аттестация (б)]])</f>
        <v>67</v>
      </c>
      <c r="M6" s="9"/>
      <c r="N6" s="9"/>
      <c r="O6" s="9"/>
      <c r="P6" s="9"/>
      <c r="Q6" s="9"/>
      <c r="R6" s="9"/>
      <c r="S6" s="4">
        <f>IF(Таблица531[[#This Row],[Итого]]&gt;=86,5,IF(Таблица531[[#This Row],[Итого]]&gt;=76,4,IF(Таблица531[[#This Row],[Итого]]&gt;=60,3,2)))</f>
        <v>3</v>
      </c>
      <c r="U6" s="11"/>
    </row>
    <row r="7" spans="1:21" ht="18.600000000000001" customHeight="1" x14ac:dyDescent="0.3">
      <c r="A7" s="2" t="s">
        <v>34</v>
      </c>
      <c r="B7" s="2">
        <v>11</v>
      </c>
      <c r="C7" s="19"/>
      <c r="D7" s="2">
        <v>1</v>
      </c>
      <c r="E7" s="2"/>
      <c r="F7" s="2">
        <v>28</v>
      </c>
      <c r="G7" s="2">
        <f>MIN(Таблица531[[#This Row],[Лекции]],12)</f>
        <v>11</v>
      </c>
      <c r="H7" s="2">
        <v>29</v>
      </c>
      <c r="I7" s="2">
        <f>Таблица531[[#This Row],[Самостоятельная работа]]*15</f>
        <v>15</v>
      </c>
      <c r="J7" s="2">
        <f>MAX(0,Таблица531[[#This Row],[Лекции]]-10)+Таблица531[[#This Row],[Другие виды уч.  де-сти]]</f>
        <v>1</v>
      </c>
      <c r="K7" s="2">
        <f>Таблица531[[#This Row],[Промежуточная аттестация]]</f>
        <v>28</v>
      </c>
      <c r="L7" s="2">
        <f>SUM(Таблица531[[#This Row],[Лекции (б)]:[Промежуточная аттестация (б)]])</f>
        <v>84</v>
      </c>
      <c r="M7" s="9"/>
      <c r="N7" s="9"/>
      <c r="O7" s="9"/>
      <c r="P7" s="9"/>
      <c r="Q7" s="9"/>
      <c r="R7" s="9"/>
      <c r="S7" s="4">
        <f>IF(Таблица531[[#This Row],[Итого]]&gt;=86,5,IF(Таблица531[[#This Row],[Итого]]&gt;=76,4,IF(Таблица531[[#This Row],[Итого]]&gt;=60,3,2)))</f>
        <v>4</v>
      </c>
    </row>
    <row r="8" spans="1:21" ht="18.600000000000001" customHeight="1" thickBot="1" x14ac:dyDescent="0.35">
      <c r="A8" s="2" t="s">
        <v>35</v>
      </c>
      <c r="B8" s="2">
        <v>14</v>
      </c>
      <c r="C8" s="19"/>
      <c r="D8" s="2">
        <v>1</v>
      </c>
      <c r="E8" s="2"/>
      <c r="F8" s="2">
        <v>28</v>
      </c>
      <c r="G8" s="2">
        <f>MIN(Таблица531[[#This Row],[Лекции]],12)</f>
        <v>12</v>
      </c>
      <c r="H8" s="2">
        <v>29</v>
      </c>
      <c r="I8" s="2">
        <f>Таблица531[[#This Row],[Самостоятельная работа]]*15</f>
        <v>15</v>
      </c>
      <c r="J8" s="2">
        <f>MAX(0,Таблица531[[#This Row],[Лекции]]-10)+Таблица531[[#This Row],[Другие виды уч.  де-сти]]</f>
        <v>4</v>
      </c>
      <c r="K8" s="2">
        <f>Таблица531[[#This Row],[Промежуточная аттестация]]</f>
        <v>28</v>
      </c>
      <c r="L8" s="2">
        <f>SUM(Таблица531[[#This Row],[Лекции (б)]:[Промежуточная аттестация (б)]])</f>
        <v>88</v>
      </c>
      <c r="M8" s="9"/>
      <c r="N8" s="9"/>
      <c r="O8" s="9"/>
      <c r="P8" s="9"/>
      <c r="Q8" s="9"/>
      <c r="R8" s="9"/>
      <c r="S8" s="4">
        <f>IF(Таблица531[[#This Row],[Итого]]&gt;=86,5,IF(Таблица531[[#This Row],[Итого]]&gt;=76,4,IF(Таблица531[[#This Row],[Итого]]&gt;=60,3,2)))</f>
        <v>5</v>
      </c>
      <c r="U8" s="11"/>
    </row>
    <row r="9" spans="1:21" ht="18.600000000000001" customHeight="1" x14ac:dyDescent="0.3">
      <c r="A9" s="2" t="s">
        <v>36</v>
      </c>
      <c r="B9" s="2">
        <v>13</v>
      </c>
      <c r="C9" s="19"/>
      <c r="D9" s="2">
        <v>1</v>
      </c>
      <c r="E9" s="2"/>
      <c r="F9" s="10">
        <v>26</v>
      </c>
      <c r="G9" s="2">
        <f>MIN(Таблица531[[#This Row],[Лекции]],12)</f>
        <v>12</v>
      </c>
      <c r="H9" s="2">
        <v>30</v>
      </c>
      <c r="I9" s="2">
        <f>Таблица531[[#This Row],[Самостоятельная работа]]*15</f>
        <v>15</v>
      </c>
      <c r="J9" s="2">
        <f>MAX(0,Таблица531[[#This Row],[Лекции]]-10)+Таблица531[[#This Row],[Другие виды уч.  де-сти]]</f>
        <v>3</v>
      </c>
      <c r="K9" s="2">
        <f>Таблица531[[#This Row],[Промежуточная аттестация]]</f>
        <v>26</v>
      </c>
      <c r="L9" s="2">
        <f>SUM(Таблица531[[#This Row],[Лекции (б)]:[Промежуточная аттестация (б)]])</f>
        <v>86</v>
      </c>
      <c r="M9" s="9"/>
      <c r="N9" s="9"/>
      <c r="O9" s="9"/>
      <c r="P9" s="9"/>
      <c r="Q9" s="9"/>
      <c r="R9" s="9"/>
      <c r="S9" s="4">
        <f>IF(Таблица531[[#This Row],[Итого]]&gt;=86,5,IF(Таблица531[[#This Row],[Итого]]&gt;=76,4,IF(Таблица531[[#This Row],[Итого]]&gt;=60,3,2)))</f>
        <v>5</v>
      </c>
    </row>
    <row r="10" spans="1:21" ht="18.600000000000001" customHeight="1" thickBot="1" x14ac:dyDescent="0.35">
      <c r="A10" s="2" t="s">
        <v>37</v>
      </c>
      <c r="B10" s="2">
        <v>13</v>
      </c>
      <c r="C10" s="19">
        <v>4</v>
      </c>
      <c r="D10" s="2">
        <v>1</v>
      </c>
      <c r="E10" s="2"/>
      <c r="F10" s="2">
        <v>24</v>
      </c>
      <c r="G10" s="2">
        <f>MIN(Таблица531[[#This Row],[Лекции]],12)</f>
        <v>12</v>
      </c>
      <c r="H10" s="2">
        <f>Таблица531[[#This Row],[Лабораторные]]*6</f>
        <v>24</v>
      </c>
      <c r="I10" s="2">
        <f>Таблица531[[#This Row],[Самостоятельная работа]]*15</f>
        <v>15</v>
      </c>
      <c r="J10" s="2">
        <f>MAX(0,Таблица531[[#This Row],[Лекции]]-10)+Таблица531[[#This Row],[Другие виды уч.  де-сти]]</f>
        <v>3</v>
      </c>
      <c r="K10" s="2">
        <f>Таблица531[[#This Row],[Промежуточная аттестация]]</f>
        <v>24</v>
      </c>
      <c r="L10" s="2">
        <f>SUM(Таблица531[[#This Row],[Лекции (б)]:[Промежуточная аттестация (б)]])</f>
        <v>78</v>
      </c>
      <c r="M10" s="2"/>
      <c r="N10" s="2"/>
      <c r="O10" s="2"/>
      <c r="P10" s="2"/>
      <c r="Q10" s="9"/>
      <c r="R10" s="9"/>
      <c r="S10" s="4">
        <f>IF(Таблица531[[#This Row],[Итого]]&gt;=86,5,IF(Таблица531[[#This Row],[Итого]]&gt;=76,4,IF(Таблица531[[#This Row],[Итого]]&gt;=60,3,2)))</f>
        <v>4</v>
      </c>
      <c r="U10" s="11"/>
    </row>
    <row r="11" spans="1:21" ht="18.600000000000001" customHeight="1" x14ac:dyDescent="0.3">
      <c r="A11" s="2" t="s">
        <v>38</v>
      </c>
      <c r="B11" s="2">
        <v>14</v>
      </c>
      <c r="C11" s="19">
        <v>5</v>
      </c>
      <c r="D11" s="2">
        <v>1</v>
      </c>
      <c r="E11" s="2"/>
      <c r="F11" s="2">
        <v>25</v>
      </c>
      <c r="G11" s="2">
        <f>MIN(Таблица531[[#This Row],[Лекции]],12)</f>
        <v>12</v>
      </c>
      <c r="H11" s="2">
        <f>Таблица531[[#This Row],[Лабораторные]]*6</f>
        <v>30</v>
      </c>
      <c r="I11" s="2">
        <f>Таблица531[[#This Row],[Самостоятельная работа]]*15</f>
        <v>15</v>
      </c>
      <c r="J11" s="2">
        <f>MAX(0,Таблица531[[#This Row],[Лекции]]-10)+Таблица531[[#This Row],[Другие виды уч.  де-сти]]</f>
        <v>4</v>
      </c>
      <c r="K11" s="2">
        <f>Таблица531[[#This Row],[Промежуточная аттестация]]</f>
        <v>25</v>
      </c>
      <c r="L11" s="2">
        <f>SUM(Таблица531[[#This Row],[Лекции (б)]:[Промежуточная аттестация (б)]])</f>
        <v>86</v>
      </c>
      <c r="M11" s="2"/>
      <c r="N11" s="2"/>
      <c r="O11" s="2"/>
      <c r="P11" s="2"/>
      <c r="Q11" s="9"/>
      <c r="R11" s="9"/>
      <c r="S11" s="4">
        <f>IF(Таблица531[[#This Row],[Итого]]&gt;=86,5,IF(Таблица531[[#This Row],[Итого]]&gt;=76,4,IF(Таблица531[[#This Row],[Итого]]&gt;=60,3,2)))</f>
        <v>5</v>
      </c>
    </row>
    <row r="12" spans="1:21" ht="18.600000000000001" customHeight="1" thickBot="1" x14ac:dyDescent="0.35">
      <c r="A12" s="2" t="s">
        <v>39</v>
      </c>
      <c r="B12" s="2">
        <v>9</v>
      </c>
      <c r="C12" s="19"/>
      <c r="D12" s="2">
        <v>1</v>
      </c>
      <c r="E12" s="2">
        <v>6</v>
      </c>
      <c r="F12" s="2">
        <v>28</v>
      </c>
      <c r="G12" s="2">
        <f>MIN(Таблица531[[#This Row],[Лекции]],12)</f>
        <v>9</v>
      </c>
      <c r="H12" s="2">
        <v>28</v>
      </c>
      <c r="I12" s="2">
        <f>Таблица531[[#This Row],[Самостоятельная работа]]*15</f>
        <v>15</v>
      </c>
      <c r="J12" s="2">
        <f>MAX(0,Таблица531[[#This Row],[Лекции]]-10)+Таблица531[[#This Row],[Другие виды уч.  де-сти]]</f>
        <v>6</v>
      </c>
      <c r="K12" s="2">
        <f>Таблица531[[#This Row],[Промежуточная аттестация]]</f>
        <v>28</v>
      </c>
      <c r="L12" s="2">
        <f>SUM(Таблица531[[#This Row],[Лекции (б)]:[Промежуточная аттестация (б)]])</f>
        <v>86</v>
      </c>
      <c r="M12" s="2"/>
      <c r="N12" s="2"/>
      <c r="O12" s="2"/>
      <c r="P12" s="2"/>
      <c r="Q12" s="9"/>
      <c r="R12" s="9"/>
      <c r="S12" s="4">
        <f>IF(Таблица531[[#This Row],[Итого]]&gt;=86,5,IF(Таблица531[[#This Row],[Итого]]&gt;=76,4,IF(Таблица531[[#This Row],[Итого]]&gt;=60,3,2)))</f>
        <v>5</v>
      </c>
      <c r="U12" s="11"/>
    </row>
    <row r="13" spans="1:21" ht="18.600000000000001" customHeight="1" x14ac:dyDescent="0.3">
      <c r="A13" s="2" t="s">
        <v>40</v>
      </c>
      <c r="B13" s="2">
        <v>15</v>
      </c>
      <c r="C13" s="19">
        <v>4</v>
      </c>
      <c r="D13" s="2">
        <v>1</v>
      </c>
      <c r="E13" s="2"/>
      <c r="F13" s="2">
        <v>24</v>
      </c>
      <c r="G13" s="2">
        <f>MIN(Таблица531[[#This Row],[Лекции]],12)</f>
        <v>12</v>
      </c>
      <c r="H13" s="2">
        <f>Таблица531[[#This Row],[Лабораторные]]*6</f>
        <v>24</v>
      </c>
      <c r="I13" s="2">
        <f>Таблица531[[#This Row],[Самостоятельная работа]]*15</f>
        <v>15</v>
      </c>
      <c r="J13" s="2">
        <f>MAX(0,Таблица531[[#This Row],[Лекции]]-10)+Таблица531[[#This Row],[Другие виды уч.  де-сти]]</f>
        <v>5</v>
      </c>
      <c r="K13" s="2">
        <f>Таблица531[[#This Row],[Промежуточная аттестация]]</f>
        <v>24</v>
      </c>
      <c r="L13" s="2">
        <f>SUM(Таблица531[[#This Row],[Лекции (б)]:[Промежуточная аттестация (б)]])</f>
        <v>80</v>
      </c>
      <c r="M13" s="2"/>
      <c r="N13" s="2"/>
      <c r="O13" s="2"/>
      <c r="P13" s="2"/>
      <c r="Q13" s="9"/>
      <c r="R13" s="9"/>
      <c r="S13" s="4">
        <f>IF(Таблица531[[#This Row],[Итого]]&gt;=86,5,IF(Таблица531[[#This Row],[Итого]]&gt;=76,4,IF(Таблица531[[#This Row],[Итого]]&gt;=60,3,2)))</f>
        <v>4</v>
      </c>
    </row>
    <row r="14" spans="1:21" ht="18.600000000000001" customHeight="1" thickBot="1" x14ac:dyDescent="0.35">
      <c r="A14" s="2" t="s">
        <v>41</v>
      </c>
      <c r="B14" s="2">
        <v>15</v>
      </c>
      <c r="C14" s="19">
        <v>4</v>
      </c>
      <c r="D14" s="2">
        <v>1</v>
      </c>
      <c r="E14" s="2"/>
      <c r="F14" s="2">
        <v>24</v>
      </c>
      <c r="G14" s="2">
        <f>MIN(Таблица531[[#This Row],[Лекции]],12)</f>
        <v>12</v>
      </c>
      <c r="H14" s="2">
        <f>Таблица531[[#This Row],[Лабораторные]]*6</f>
        <v>24</v>
      </c>
      <c r="I14" s="2">
        <f>Таблица531[[#This Row],[Самостоятельная работа]]*15</f>
        <v>15</v>
      </c>
      <c r="J14" s="2">
        <f>MAX(0,Таблица531[[#This Row],[Лекции]]-10)+Таблица531[[#This Row],[Другие виды уч.  де-сти]]</f>
        <v>5</v>
      </c>
      <c r="K14" s="2">
        <f>Таблица531[[#This Row],[Промежуточная аттестация]]</f>
        <v>24</v>
      </c>
      <c r="L14" s="2">
        <f>SUM(Таблица531[[#This Row],[Лекции (б)]:[Промежуточная аттестация (б)]])</f>
        <v>80</v>
      </c>
      <c r="M14" s="2"/>
      <c r="N14" s="2"/>
      <c r="O14" s="2"/>
      <c r="P14" s="2"/>
      <c r="Q14" s="9"/>
      <c r="R14" s="9"/>
      <c r="S14" s="4">
        <f>IF(Таблица531[[#This Row],[Итого]]&gt;=86,5,IF(Таблица531[[#This Row],[Итого]]&gt;=76,4,IF(Таблица531[[#This Row],[Итого]]&gt;=60,3,2)))</f>
        <v>4</v>
      </c>
      <c r="U14" s="11"/>
    </row>
    <row r="15" spans="1:21" ht="18.600000000000001" customHeight="1" x14ac:dyDescent="0.3">
      <c r="A15" s="2" t="s">
        <v>42</v>
      </c>
      <c r="B15" s="2">
        <v>8</v>
      </c>
      <c r="C15" s="19">
        <v>3</v>
      </c>
      <c r="D15" s="2">
        <v>1</v>
      </c>
      <c r="E15" s="2"/>
      <c r="F15" s="2">
        <v>22</v>
      </c>
      <c r="G15" s="2">
        <f>MIN(Таблица531[[#This Row],[Лекции]],12)</f>
        <v>8</v>
      </c>
      <c r="H15" s="2">
        <f>Таблица531[[#This Row],[Лабораторные]]*6</f>
        <v>18</v>
      </c>
      <c r="I15" s="2">
        <f>Таблица531[[#This Row],[Самостоятельная работа]]*15</f>
        <v>15</v>
      </c>
      <c r="J15" s="2">
        <f>MAX(0,Таблица531[[#This Row],[Лекции]]-10)+Таблица531[[#This Row],[Другие виды уч.  де-сти]]</f>
        <v>0</v>
      </c>
      <c r="K15" s="2">
        <f>Таблица531[[#This Row],[Промежуточная аттестация]]</f>
        <v>22</v>
      </c>
      <c r="L15" s="2">
        <f>SUM(Таблица531[[#This Row],[Лекции (б)]:[Промежуточная аттестация (б)]])</f>
        <v>63</v>
      </c>
      <c r="M15" s="2"/>
      <c r="N15" s="2"/>
      <c r="O15" s="2"/>
      <c r="P15" s="2"/>
      <c r="Q15" s="9"/>
      <c r="R15" s="9"/>
      <c r="S15" s="4">
        <f>IF(Таблица531[[#This Row],[Итого]]&gt;=86,5,IF(Таблица531[[#This Row],[Итого]]&gt;=76,4,IF(Таблица531[[#This Row],[Итого]]&gt;=60,3,2)))</f>
        <v>3</v>
      </c>
    </row>
    <row r="16" spans="1:21" ht="18.600000000000001" customHeight="1" thickBot="1" x14ac:dyDescent="0.35">
      <c r="A16" s="2" t="s">
        <v>43</v>
      </c>
      <c r="B16" s="2">
        <v>12</v>
      </c>
      <c r="C16" s="19"/>
      <c r="D16" s="2">
        <v>1</v>
      </c>
      <c r="E16" s="2"/>
      <c r="F16" s="2">
        <v>20</v>
      </c>
      <c r="G16" s="2">
        <f>MIN(Таблица531[[#This Row],[Лекции]],12)</f>
        <v>12</v>
      </c>
      <c r="H16" s="2">
        <v>30</v>
      </c>
      <c r="I16" s="2">
        <f>Таблица531[[#This Row],[Самостоятельная работа]]*15</f>
        <v>15</v>
      </c>
      <c r="J16" s="2">
        <f>MAX(0,Таблица531[[#This Row],[Лекции]]-10)+Таблица531[[#This Row],[Другие виды уч.  де-сти]]</f>
        <v>2</v>
      </c>
      <c r="K16" s="2">
        <f>Таблица531[[#This Row],[Промежуточная аттестация]]</f>
        <v>20</v>
      </c>
      <c r="L16" s="2">
        <f>SUM(Таблица531[[#This Row],[Лекции (б)]:[Промежуточная аттестация (б)]])</f>
        <v>79</v>
      </c>
      <c r="M16" s="2"/>
      <c r="N16" s="2"/>
      <c r="O16" s="2"/>
      <c r="P16" s="2"/>
      <c r="Q16" s="9"/>
      <c r="R16" s="9"/>
      <c r="S16" s="4">
        <f>IF(Таблица531[[#This Row],[Итого]]&gt;=86,5,IF(Таблица531[[#This Row],[Итого]]&gt;=76,4,IF(Таблица531[[#This Row],[Итого]]&gt;=60,3,2)))</f>
        <v>4</v>
      </c>
      <c r="U16" s="11"/>
    </row>
    <row r="17" spans="1:21" ht="18.600000000000001" customHeight="1" x14ac:dyDescent="0.3">
      <c r="A17" s="2" t="s">
        <v>44</v>
      </c>
      <c r="B17" s="2">
        <v>13</v>
      </c>
      <c r="C17" s="19">
        <v>4</v>
      </c>
      <c r="D17" s="2">
        <v>1</v>
      </c>
      <c r="E17" s="2">
        <v>2</v>
      </c>
      <c r="F17" s="2">
        <v>20</v>
      </c>
      <c r="G17" s="2">
        <f>MIN(Таблица531[[#This Row],[Лекции]],12)</f>
        <v>12</v>
      </c>
      <c r="H17" s="2">
        <f>Таблица531[[#This Row],[Лабораторные]]*6</f>
        <v>24</v>
      </c>
      <c r="I17" s="2">
        <f>Таблица531[[#This Row],[Самостоятельная работа]]*15</f>
        <v>15</v>
      </c>
      <c r="J17" s="2">
        <f>MAX(0,Таблица531[[#This Row],[Лекции]]-10)+Таблица531[[#This Row],[Другие виды уч.  де-сти]]</f>
        <v>5</v>
      </c>
      <c r="K17" s="2">
        <f>Таблица531[[#This Row],[Промежуточная аттестация]]</f>
        <v>20</v>
      </c>
      <c r="L17" s="2">
        <f>SUM(Таблица531[[#This Row],[Лекции (б)]:[Промежуточная аттестация (б)]])</f>
        <v>76</v>
      </c>
      <c r="M17" s="2"/>
      <c r="N17" s="2"/>
      <c r="O17" s="2"/>
      <c r="P17" s="2"/>
      <c r="Q17" s="9"/>
      <c r="R17" s="9"/>
      <c r="S17" s="4">
        <f>IF(Таблица531[[#This Row],[Итого]]&gt;=86,5,IF(Таблица531[[#This Row],[Итого]]&gt;=76,4,IF(Таблица531[[#This Row],[Итого]]&gt;=60,3,2)))</f>
        <v>4</v>
      </c>
    </row>
    <row r="18" spans="1:21" ht="18.600000000000001" customHeight="1" thickBot="1" x14ac:dyDescent="0.35">
      <c r="A18" s="2" t="s">
        <v>45</v>
      </c>
      <c r="B18" s="2">
        <v>12</v>
      </c>
      <c r="C18" s="19">
        <v>3</v>
      </c>
      <c r="D18" s="2">
        <v>1</v>
      </c>
      <c r="E18" s="2"/>
      <c r="F18" s="2">
        <v>24</v>
      </c>
      <c r="G18" s="2">
        <f>MIN(Таблица531[[#This Row],[Лекции]],12)</f>
        <v>12</v>
      </c>
      <c r="H18" s="2">
        <f>Таблица531[[#This Row],[Лабораторные]]*6</f>
        <v>18</v>
      </c>
      <c r="I18" s="2">
        <f>Таблица531[[#This Row],[Самостоятельная работа]]*15</f>
        <v>15</v>
      </c>
      <c r="J18" s="2">
        <f>MAX(0,Таблица531[[#This Row],[Лекции]]-10)+Таблица531[[#This Row],[Другие виды уч.  де-сти]]</f>
        <v>2</v>
      </c>
      <c r="K18" s="2">
        <f>Таблица531[[#This Row],[Промежуточная аттестация]]</f>
        <v>24</v>
      </c>
      <c r="L18" s="2">
        <f>SUM(Таблица531[[#This Row],[Лекции (б)]:[Промежуточная аттестация (б)]])</f>
        <v>71</v>
      </c>
      <c r="M18" s="2"/>
      <c r="N18" s="2"/>
      <c r="O18" s="2"/>
      <c r="P18" s="2"/>
      <c r="Q18" s="9"/>
      <c r="R18" s="9"/>
      <c r="S18" s="4">
        <f>IF(Таблица531[[#This Row],[Итого]]&gt;=86,5,IF(Таблица531[[#This Row],[Итого]]&gt;=76,4,IF(Таблица531[[#This Row],[Итого]]&gt;=60,3,2)))</f>
        <v>3</v>
      </c>
      <c r="U18" s="11"/>
    </row>
    <row r="19" spans="1:21" ht="18.600000000000001" customHeight="1" x14ac:dyDescent="0.3">
      <c r="A19" s="2" t="s">
        <v>46</v>
      </c>
      <c r="B19" s="2">
        <v>15</v>
      </c>
      <c r="C19" s="19"/>
      <c r="D19" s="2">
        <v>1</v>
      </c>
      <c r="E19" s="2"/>
      <c r="F19" s="2">
        <v>24</v>
      </c>
      <c r="G19" s="2">
        <f>MIN(Таблица531[[#This Row],[Лекции]],12)</f>
        <v>12</v>
      </c>
      <c r="H19" s="2">
        <v>30</v>
      </c>
      <c r="I19" s="2">
        <f>Таблица531[[#This Row],[Самостоятельная работа]]*15</f>
        <v>15</v>
      </c>
      <c r="J19" s="2">
        <f>MAX(0,Таблица531[[#This Row],[Лекции]]-10)+Таблица531[[#This Row],[Другие виды уч.  де-сти]]</f>
        <v>5</v>
      </c>
      <c r="K19" s="2">
        <f>Таблица531[[#This Row],[Промежуточная аттестация]]</f>
        <v>24</v>
      </c>
      <c r="L19" s="2">
        <f>SUM(Таблица531[[#This Row],[Лекции (б)]:[Промежуточная аттестация (б)]])</f>
        <v>86</v>
      </c>
      <c r="M19" s="2"/>
      <c r="N19" s="2"/>
      <c r="O19" s="2"/>
      <c r="P19" s="2"/>
      <c r="Q19" s="9"/>
      <c r="R19" s="9"/>
      <c r="S19" s="4">
        <f>IF(Таблица531[[#This Row],[Итого]]&gt;=86,5,IF(Таблица531[[#This Row],[Итого]]&gt;=76,4,IF(Таблица531[[#This Row],[Итого]]&gt;=60,3,2)))</f>
        <v>5</v>
      </c>
    </row>
    <row r="20" spans="1:21" ht="18.600000000000001" customHeight="1" thickBot="1" x14ac:dyDescent="0.35">
      <c r="A20" s="2" t="s">
        <v>47</v>
      </c>
      <c r="B20" s="2">
        <v>15</v>
      </c>
      <c r="C20" s="19"/>
      <c r="D20" s="2">
        <v>1</v>
      </c>
      <c r="E20" s="2"/>
      <c r="F20" s="2">
        <v>26</v>
      </c>
      <c r="G20" s="2">
        <f>MIN(Таблица531[[#This Row],[Лекции]],12)</f>
        <v>12</v>
      </c>
      <c r="H20" s="2">
        <v>30</v>
      </c>
      <c r="I20" s="2">
        <f>Таблица531[[#This Row],[Самостоятельная работа]]*15</f>
        <v>15</v>
      </c>
      <c r="J20" s="2">
        <f>MAX(0,Таблица531[[#This Row],[Лекции]]-10)+Таблица531[[#This Row],[Другие виды уч.  де-сти]]</f>
        <v>5</v>
      </c>
      <c r="K20" s="2">
        <f>Таблица531[[#This Row],[Промежуточная аттестация]]</f>
        <v>26</v>
      </c>
      <c r="L20" s="2">
        <f>SUM(Таблица531[[#This Row],[Лекции (б)]:[Промежуточная аттестация (б)]])</f>
        <v>88</v>
      </c>
      <c r="M20" s="2"/>
      <c r="N20" s="2"/>
      <c r="O20" s="2"/>
      <c r="P20" s="2"/>
      <c r="Q20" s="9"/>
      <c r="R20" s="9"/>
      <c r="S20" s="4">
        <f>IF(Таблица531[[#This Row],[Итого]]&gt;=86,5,IF(Таблица531[[#This Row],[Итого]]&gt;=76,4,IF(Таблица531[[#This Row],[Итого]]&gt;=60,3,2)))</f>
        <v>5</v>
      </c>
      <c r="U20" s="11"/>
    </row>
    <row r="21" spans="1:21" ht="18.600000000000001" customHeight="1" x14ac:dyDescent="0.3">
      <c r="A21" s="2" t="s">
        <v>48</v>
      </c>
      <c r="B21" s="2">
        <v>14</v>
      </c>
      <c r="C21" s="19"/>
      <c r="D21" s="2">
        <v>1</v>
      </c>
      <c r="E21" s="2"/>
      <c r="F21" s="2">
        <v>24</v>
      </c>
      <c r="G21" s="2">
        <f>MIN(Таблица531[[#This Row],[Лекции]],12)</f>
        <v>12</v>
      </c>
      <c r="H21" s="2">
        <v>17</v>
      </c>
      <c r="I21" s="2">
        <f>Таблица531[[#This Row],[Самостоятельная работа]]*15</f>
        <v>15</v>
      </c>
      <c r="J21" s="2">
        <f>MAX(0,Таблица531[[#This Row],[Лекции]]-10)+Таблица531[[#This Row],[Другие виды уч.  де-сти]]</f>
        <v>4</v>
      </c>
      <c r="K21" s="2">
        <f>Таблица531[[#This Row],[Промежуточная аттестация]]</f>
        <v>24</v>
      </c>
      <c r="L21" s="2">
        <f>SUM(Таблица531[[#This Row],[Лекции (б)]:[Промежуточная аттестация (б)]])</f>
        <v>72</v>
      </c>
      <c r="M21" s="2"/>
      <c r="N21" s="2"/>
      <c r="O21" s="2"/>
      <c r="P21" s="2"/>
      <c r="Q21" s="9"/>
      <c r="R21" s="9"/>
      <c r="S21" s="4">
        <f>IF(Таблица531[[#This Row],[Итого]]&gt;=86,5,IF(Таблица531[[#This Row],[Итого]]&gt;=76,4,IF(Таблица531[[#This Row],[Итого]]&gt;=60,3,2)))</f>
        <v>3</v>
      </c>
    </row>
    <row r="22" spans="1:21" ht="18.600000000000001" customHeight="1" thickBot="1" x14ac:dyDescent="0.35">
      <c r="A22" s="2" t="s">
        <v>49</v>
      </c>
      <c r="B22" s="2">
        <v>11</v>
      </c>
      <c r="C22" s="19"/>
      <c r="D22" s="2">
        <v>1</v>
      </c>
      <c r="E22" s="2"/>
      <c r="F22" s="2">
        <v>22</v>
      </c>
      <c r="G22" s="2">
        <f>MIN(Таблица531[[#This Row],[Лекции]],12)</f>
        <v>11</v>
      </c>
      <c r="H22" s="2">
        <v>16</v>
      </c>
      <c r="I22" s="2">
        <f>Таблица531[[#This Row],[Самостоятельная работа]]*15</f>
        <v>15</v>
      </c>
      <c r="J22" s="2">
        <f>MAX(0,Таблица531[[#This Row],[Лекции]]-10)+Таблица531[[#This Row],[Другие виды уч.  де-сти]]</f>
        <v>1</v>
      </c>
      <c r="K22" s="2">
        <f>Таблица531[[#This Row],[Промежуточная аттестация]]</f>
        <v>22</v>
      </c>
      <c r="L22" s="2">
        <f>SUM(Таблица531[[#This Row],[Лекции (б)]:[Промежуточная аттестация (б)]])</f>
        <v>65</v>
      </c>
      <c r="M22" s="2"/>
      <c r="N22" s="2"/>
      <c r="O22" s="2"/>
      <c r="P22" s="2"/>
      <c r="Q22" s="9"/>
      <c r="R22" s="9"/>
      <c r="S22" s="4">
        <f>IF(Таблица531[[#This Row],[Итого]]&gt;=86,5,IF(Таблица531[[#This Row],[Итого]]&gt;=76,4,IF(Таблица531[[#This Row],[Итого]]&gt;=60,3,2)))</f>
        <v>3</v>
      </c>
      <c r="U22" s="11"/>
    </row>
    <row r="23" spans="1:21" ht="18.600000000000001" customHeight="1" x14ac:dyDescent="0.3">
      <c r="A23" s="2" t="s">
        <v>50</v>
      </c>
      <c r="B23" s="2">
        <v>13</v>
      </c>
      <c r="C23" s="19"/>
      <c r="D23" s="2">
        <v>1</v>
      </c>
      <c r="E23" s="2">
        <v>2</v>
      </c>
      <c r="F23" s="2">
        <v>24</v>
      </c>
      <c r="G23" s="2">
        <f>MIN(Таблица531[[#This Row],[Лекции]],12)</f>
        <v>12</v>
      </c>
      <c r="H23" s="2">
        <v>30</v>
      </c>
      <c r="I23" s="2">
        <f>Таблица531[[#This Row],[Самостоятельная работа]]*15</f>
        <v>15</v>
      </c>
      <c r="J23" s="2">
        <f>MAX(0,Таблица531[[#This Row],[Лекции]]-10)+Таблица531[[#This Row],[Другие виды уч.  де-сти]]</f>
        <v>5</v>
      </c>
      <c r="K23" s="2">
        <f>Таблица531[[#This Row],[Промежуточная аттестация]]</f>
        <v>24</v>
      </c>
      <c r="L23" s="2">
        <f>SUM(Таблица531[[#This Row],[Лекции (б)]:[Промежуточная аттестация (б)]])</f>
        <v>86</v>
      </c>
      <c r="M23" s="2"/>
      <c r="N23" s="2"/>
      <c r="O23" s="2"/>
      <c r="P23" s="2"/>
      <c r="Q23" s="9"/>
      <c r="R23" s="9"/>
      <c r="S23" s="4">
        <f>IF(Таблица531[[#This Row],[Итого]]&gt;=86,5,IF(Таблица531[[#This Row],[Итого]]&gt;=76,4,IF(Таблица531[[#This Row],[Итого]]&gt;=60,3,2)))</f>
        <v>5</v>
      </c>
    </row>
    <row r="24" spans="1:21" ht="15" thickBot="1" x14ac:dyDescent="0.35">
      <c r="A24" s="2"/>
      <c r="B24" s="2"/>
      <c r="C24" s="19"/>
      <c r="D24" s="2"/>
      <c r="E24" s="2"/>
      <c r="F24" s="2"/>
      <c r="G24" s="2"/>
      <c r="H24" s="2"/>
      <c r="I24" s="2"/>
      <c r="J24" s="2"/>
      <c r="K24" s="2"/>
      <c r="L24" s="2"/>
      <c r="U24" s="11"/>
    </row>
    <row r="25" spans="1:21" x14ac:dyDescent="0.3">
      <c r="A25" s="1" t="s">
        <v>13</v>
      </c>
      <c r="B25" s="1">
        <v>16</v>
      </c>
    </row>
    <row r="26" spans="1:21" ht="16.2" customHeight="1" thickBot="1" x14ac:dyDescent="0.35">
      <c r="A26" s="32" t="s">
        <v>4</v>
      </c>
      <c r="B26" s="32"/>
      <c r="C26" s="35" t="s">
        <v>23</v>
      </c>
      <c r="D26" s="35"/>
      <c r="E26" s="35"/>
      <c r="F26" s="35"/>
      <c r="G26" s="2"/>
      <c r="K26" s="26" t="s">
        <v>57</v>
      </c>
      <c r="L26" s="27">
        <f>COUNTIFS(Таблица531[Итого],"&gt;=86")</f>
        <v>8</v>
      </c>
      <c r="U26" s="11"/>
    </row>
    <row r="27" spans="1:21" ht="16.2" customHeight="1" x14ac:dyDescent="0.3">
      <c r="A27" s="7" t="s">
        <v>1</v>
      </c>
      <c r="B27" s="8">
        <v>10</v>
      </c>
      <c r="C27" s="36" t="s">
        <v>20</v>
      </c>
      <c r="D27" s="36"/>
      <c r="E27" s="36"/>
      <c r="F27" s="36"/>
      <c r="K27" s="26" t="s">
        <v>58</v>
      </c>
      <c r="L27" s="27">
        <f>COUNTIFS(Таблица531[Итого],"&lt;86",Таблица531[Итого],"&gt;=76")</f>
        <v>6</v>
      </c>
    </row>
    <row r="28" spans="1:21" ht="16.2" customHeight="1" thickBot="1" x14ac:dyDescent="0.35">
      <c r="A28" s="5" t="s">
        <v>8</v>
      </c>
      <c r="B28" s="6">
        <v>30</v>
      </c>
      <c r="C28" s="31" t="s">
        <v>21</v>
      </c>
      <c r="D28" s="31"/>
      <c r="E28" s="31"/>
      <c r="F28" s="31"/>
      <c r="K28" s="26" t="s">
        <v>59</v>
      </c>
      <c r="L28" s="27">
        <f>COUNTIFS(Таблица531[Итого],"&lt;76",Таблица531[Итого],"&gt;=60")</f>
        <v>5</v>
      </c>
      <c r="U28" s="11"/>
    </row>
    <row r="29" spans="1:21" ht="16.2" customHeight="1" x14ac:dyDescent="0.3">
      <c r="A29" s="5" t="s">
        <v>15</v>
      </c>
      <c r="B29" s="6">
        <v>15</v>
      </c>
      <c r="C29" s="31" t="s">
        <v>22</v>
      </c>
      <c r="D29" s="31"/>
      <c r="E29" s="31"/>
      <c r="F29" s="31"/>
      <c r="K29" s="26" t="s">
        <v>60</v>
      </c>
      <c r="L29" s="27">
        <f>COUNTIFS(Таблица531[Итого],"&lt;60")</f>
        <v>0</v>
      </c>
    </row>
    <row r="30" spans="1:21" ht="16.2" customHeight="1" thickBot="1" x14ac:dyDescent="0.35">
      <c r="A30" s="5" t="s">
        <v>14</v>
      </c>
      <c r="B30" s="6">
        <v>15</v>
      </c>
      <c r="C30" s="37" t="s">
        <v>51</v>
      </c>
      <c r="D30" s="37"/>
      <c r="E30" s="37"/>
      <c r="F30" s="37"/>
      <c r="U30" s="11"/>
    </row>
    <row r="31" spans="1:21" ht="16.2" customHeight="1" x14ac:dyDescent="0.3">
      <c r="A31" s="5" t="s">
        <v>6</v>
      </c>
      <c r="B31" s="6">
        <v>30</v>
      </c>
      <c r="C31" s="31" t="s">
        <v>24</v>
      </c>
      <c r="D31" s="31"/>
      <c r="E31" s="31"/>
      <c r="F31" s="31"/>
    </row>
    <row r="32" spans="1:21" ht="15" thickBot="1" x14ac:dyDescent="0.35">
      <c r="U32" s="11"/>
    </row>
    <row r="33" spans="1:21" ht="15" thickBot="1" x14ac:dyDescent="0.35">
      <c r="A33" s="1" t="s">
        <v>56</v>
      </c>
    </row>
    <row r="34" spans="1:21" ht="16.2" customHeight="1" thickBot="1" x14ac:dyDescent="0.35">
      <c r="A34" s="20" t="s">
        <v>52</v>
      </c>
      <c r="B34" s="21">
        <v>5</v>
      </c>
      <c r="U34" s="11"/>
    </row>
    <row r="35" spans="1:21" ht="16.2" customHeight="1" x14ac:dyDescent="0.3">
      <c r="A35" s="22" t="s">
        <v>53</v>
      </c>
      <c r="B35" s="23">
        <v>4</v>
      </c>
    </row>
    <row r="36" spans="1:21" ht="16.2" customHeight="1" thickBot="1" x14ac:dyDescent="0.35">
      <c r="A36" s="22" t="s">
        <v>54</v>
      </c>
      <c r="B36" s="23">
        <v>3</v>
      </c>
      <c r="U36" s="12"/>
    </row>
    <row r="37" spans="1:21" ht="16.2" customHeight="1" thickBot="1" x14ac:dyDescent="0.35">
      <c r="A37" s="24" t="s">
        <v>55</v>
      </c>
      <c r="B37" s="25">
        <v>2</v>
      </c>
    </row>
  </sheetData>
  <mergeCells count="11">
    <mergeCell ref="M3:S3"/>
    <mergeCell ref="C31:F31"/>
    <mergeCell ref="A26:B26"/>
    <mergeCell ref="G3:L3"/>
    <mergeCell ref="A2:L2"/>
    <mergeCell ref="B3:E3"/>
    <mergeCell ref="C26:F26"/>
    <mergeCell ref="C27:F27"/>
    <mergeCell ref="C28:F28"/>
    <mergeCell ref="C29:F29"/>
    <mergeCell ref="C30:F30"/>
  </mergeCell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2023-01-27T14:24:18Z</dcterms:modified>
</cp:coreProperties>
</file>