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20" windowWidth="19140" windowHeight="8496"/>
  </bookViews>
  <sheets>
    <sheet name="431" sheetId="1" r:id="rId1"/>
  </sheets>
  <calcPr calcId="145621"/>
</workbook>
</file>

<file path=xl/calcChain.xml><?xml version="1.0" encoding="utf-8"?>
<calcChain xmlns="http://schemas.openxmlformats.org/spreadsheetml/2006/main">
  <c r="C9" i="1" l="1"/>
  <c r="J9" i="1"/>
  <c r="C10" i="1"/>
  <c r="J10" i="1" s="1"/>
  <c r="J5" i="1"/>
  <c r="J6" i="1"/>
  <c r="J7" i="1"/>
  <c r="J8" i="1"/>
  <c r="J11" i="1"/>
  <c r="J12" i="1"/>
  <c r="J13" i="1"/>
  <c r="J14" i="1"/>
  <c r="J15" i="1"/>
  <c r="J16" i="1"/>
  <c r="J17" i="1"/>
  <c r="J18" i="1"/>
  <c r="J19" i="1"/>
  <c r="J20" i="1"/>
  <c r="J22" i="1"/>
  <c r="J23" i="1"/>
  <c r="J24" i="1"/>
  <c r="J25" i="1"/>
  <c r="J26" i="1"/>
  <c r="J27" i="1"/>
  <c r="J28" i="1"/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C21" i="1"/>
  <c r="J21" i="1" s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5" i="1"/>
  <c r="K27" i="1" l="1"/>
  <c r="L27" i="1"/>
  <c r="K28" i="1"/>
  <c r="L28" i="1"/>
  <c r="N27" i="1" l="1"/>
  <c r="V27" i="1" s="1"/>
  <c r="N28" i="1"/>
  <c r="V28" i="1" s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K8" i="1" l="1"/>
  <c r="K9" i="1"/>
  <c r="K10" i="1"/>
  <c r="K11" i="1"/>
  <c r="K12" i="1"/>
  <c r="K13" i="1"/>
  <c r="K14" i="1"/>
  <c r="K15" i="1"/>
  <c r="K16" i="1"/>
  <c r="K17" i="1"/>
  <c r="K18" i="1"/>
  <c r="K19" i="1"/>
  <c r="N16" i="1" l="1"/>
  <c r="V16" i="1" s="1"/>
  <c r="N12" i="1"/>
  <c r="V12" i="1" s="1"/>
  <c r="N19" i="1"/>
  <c r="V19" i="1" s="1"/>
  <c r="N18" i="1"/>
  <c r="V18" i="1" s="1"/>
  <c r="N10" i="1"/>
  <c r="V10" i="1" s="1"/>
  <c r="N11" i="1"/>
  <c r="V11" i="1" s="1"/>
  <c r="N17" i="1"/>
  <c r="V17" i="1" s="1"/>
  <c r="N9" i="1"/>
  <c r="V9" i="1" s="1"/>
  <c r="N15" i="1"/>
  <c r="V15" i="1" s="1"/>
  <c r="N8" i="1"/>
  <c r="V8" i="1" s="1"/>
  <c r="N14" i="1"/>
  <c r="V14" i="1" s="1"/>
  <c r="N13" i="1"/>
  <c r="V13" i="1" s="1"/>
  <c r="K6" i="1" l="1"/>
  <c r="K7" i="1"/>
  <c r="K20" i="1"/>
  <c r="K21" i="1"/>
  <c r="K22" i="1"/>
  <c r="K23" i="1"/>
  <c r="K24" i="1"/>
  <c r="K25" i="1"/>
  <c r="K26" i="1"/>
  <c r="K5" i="1"/>
  <c r="N5" i="1" l="1"/>
  <c r="V5" i="1" s="1"/>
  <c r="N25" i="1"/>
  <c r="V25" i="1" s="1"/>
  <c r="N21" i="1"/>
  <c r="V21" i="1" s="1"/>
  <c r="N24" i="1"/>
  <c r="V24" i="1" s="1"/>
  <c r="N20" i="1"/>
  <c r="V20" i="1" s="1"/>
  <c r="N26" i="1"/>
  <c r="V26" i="1" s="1"/>
  <c r="N7" i="1"/>
  <c r="V7" i="1" s="1"/>
  <c r="N6" i="1"/>
  <c r="V6" i="1" s="1"/>
  <c r="N23" i="1"/>
  <c r="V23" i="1" s="1"/>
  <c r="N22" i="1"/>
  <c r="V22" i="1" s="1"/>
  <c r="P36" i="1" l="1"/>
  <c r="P35" i="1"/>
  <c r="P37" i="1"/>
  <c r="P34" i="1"/>
</calcChain>
</file>

<file path=xl/comments1.xml><?xml version="1.0" encoding="utf-8"?>
<comments xmlns="http://schemas.openxmlformats.org/spreadsheetml/2006/main">
  <authors>
    <author>Иван Слеповичев</author>
  </authors>
  <commentList>
    <comment ref="H15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Хорошие отчеты!</t>
        </r>
      </text>
    </comment>
    <comment ref="C18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Так РСЛОС делать нельзя
</t>
        </r>
      </text>
    </comment>
    <comment ref="H18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Отчет - "веселые картинки"</t>
        </r>
      </text>
    </comment>
    <comment ref="H21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Нет одного отчета
</t>
        </r>
      </text>
    </comment>
  </commentList>
</comments>
</file>

<file path=xl/sharedStrings.xml><?xml version="1.0" encoding="utf-8"?>
<sst xmlns="http://schemas.openxmlformats.org/spreadsheetml/2006/main" count="70" uniqueCount="67">
  <si>
    <t>431 группа</t>
  </si>
  <si>
    <t>ФИО</t>
  </si>
  <si>
    <t>ГПСЧ</t>
  </si>
  <si>
    <t>Критерии</t>
  </si>
  <si>
    <t>Отчет</t>
  </si>
  <si>
    <t>Лекции</t>
  </si>
  <si>
    <t>Баллы</t>
  </si>
  <si>
    <t>Успехи</t>
  </si>
  <si>
    <t>Лабораторные занятия (ГПСЧ)</t>
  </si>
  <si>
    <t>Итого</t>
  </si>
  <si>
    <t>Лекции (б)</t>
  </si>
  <si>
    <t>Распределения</t>
  </si>
  <si>
    <t>Вопрос1</t>
  </si>
  <si>
    <t>Вопрос2</t>
  </si>
  <si>
    <t>Вопрос3</t>
  </si>
  <si>
    <t>Вопрос4</t>
  </si>
  <si>
    <t>Вопрос5</t>
  </si>
  <si>
    <t>Вопрос6</t>
  </si>
  <si>
    <t>Комментарий</t>
  </si>
  <si>
    <t>Ответы на экзамене</t>
  </si>
  <si>
    <t>Оценка</t>
  </si>
  <si>
    <t>"отлично"</t>
  </si>
  <si>
    <t>"хорошо"</t>
  </si>
  <si>
    <t>"удовлетворительно"</t>
  </si>
  <si>
    <t>"не удовлетворительно"</t>
  </si>
  <si>
    <t>от</t>
  </si>
  <si>
    <t>до</t>
  </si>
  <si>
    <t>Всего лекций:</t>
  </si>
  <si>
    <t xml:space="preserve"> Лабораторные (б)</t>
  </si>
  <si>
    <t>Самостоятельная работа (б)</t>
  </si>
  <si>
    <t>Промежуточная аттестация (б)</t>
  </si>
  <si>
    <t>Другие виды уч.  деятельности (б)</t>
  </si>
  <si>
    <t>Самостоятельная работа (Распределения-20)</t>
  </si>
  <si>
    <t>Контрольная работа</t>
  </si>
  <si>
    <t>Работа на занятиях</t>
  </si>
  <si>
    <t>Другие виды уч. деятельности (Отчет-5, Контрольная-5, работа на занятиях-5)</t>
  </si>
  <si>
    <t>Дата:</t>
  </si>
  <si>
    <t>Количество оценок</t>
  </si>
  <si>
    <t>Количество 5:</t>
  </si>
  <si>
    <t>Количество 4:</t>
  </si>
  <si>
    <t>Количество 3:</t>
  </si>
  <si>
    <t>Количество 2:</t>
  </si>
  <si>
    <t>Алексеев Александр Александрович</t>
  </si>
  <si>
    <t>Арбузов Матвей Александрович</t>
  </si>
  <si>
    <t>Бородин Артём Горович</t>
  </si>
  <si>
    <t>Гельфанов Даниил Русланович</t>
  </si>
  <si>
    <t>Грицков Данил Владимирович </t>
  </si>
  <si>
    <t>Гущин Андрей Юрьевич</t>
  </si>
  <si>
    <t>Ерофеева Дарья Дмитриевна</t>
  </si>
  <si>
    <t>Зимина Ирина Олеговна</t>
  </si>
  <si>
    <t>Никитин Арсений Владимирович</t>
  </si>
  <si>
    <t>Нориков Павел Сергеевич</t>
  </si>
  <si>
    <t>Окуньков Сергей Викторович</t>
  </si>
  <si>
    <t>Серебряков Алексей Владимирович</t>
  </si>
  <si>
    <t>Стаин Роман Игоревич</t>
  </si>
  <si>
    <t>Стыценкова Валерия Сергеевна</t>
  </si>
  <si>
    <t>Суслин Дмитрий Константинович</t>
  </si>
  <si>
    <t>Таранов Алексей Вадимович </t>
  </si>
  <si>
    <t>Токарев Никита Сергеевич</t>
  </si>
  <si>
    <t>Улитин Иван Владимирович</t>
  </si>
  <si>
    <t>Хрисанфов Алексей Александрович</t>
  </si>
  <si>
    <t>Хуторный Сергей Дмитриевич</t>
  </si>
  <si>
    <t>Чернышова Надежда Викторовна</t>
  </si>
  <si>
    <t>Шуликина Анастасия Александровна</t>
  </si>
  <si>
    <t>Шульдяков Александр Андреевич</t>
  </si>
  <si>
    <t>Яхин Шамиль Илдусович</t>
  </si>
  <si>
    <t>Промежуточная аттестация (экзамен - 6 вопросов по 5 баллов)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</si>
</sst>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0" xfId="0" applyFont="1" applyBorder="1" applyAlignment="1"/>
    <xf numFmtId="0" fontId="0" fillId="0" borderId="0" xfId="0" applyFill="1" applyBorder="1"/>
    <xf numFmtId="14" fontId="1" fillId="0" borderId="0" xfId="0" applyNumberFormat="1" applyFont="1"/>
    <xf numFmtId="0" fontId="0" fillId="2" borderId="4" xfId="0" applyFill="1" applyBorder="1" applyAlignment="1">
      <alignment vertical="top"/>
    </xf>
    <xf numFmtId="0" fontId="0" fillId="2" borderId="6" xfId="0" applyFill="1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top" wrapText="1"/>
    </xf>
    <xf numFmtId="0" fontId="0" fillId="0" borderId="1" xfId="0" applyBorder="1"/>
    <xf numFmtId="0" fontId="1" fillId="0" borderId="1" xfId="0" applyFont="1" applyBorder="1" applyAlignment="1">
      <alignment horizontal="center" vertical="top" wrapText="1"/>
    </xf>
    <xf numFmtId="0" fontId="1" fillId="0" borderId="0" xfId="0" applyFont="1" applyBorder="1" applyAlignment="1">
      <alignment vertical="top"/>
    </xf>
    <xf numFmtId="0" fontId="1" fillId="0" borderId="1" xfId="0" applyFont="1" applyBorder="1" applyAlignment="1">
      <alignment horizontal="right"/>
    </xf>
    <xf numFmtId="0" fontId="0" fillId="0" borderId="0" xfId="0" applyNumberFormat="1" applyFill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Fill="1" applyAlignment="1">
      <alignment horizontal="left" vertical="center"/>
    </xf>
    <xf numFmtId="0" fontId="1" fillId="0" borderId="1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1" fillId="2" borderId="6" xfId="0" applyFont="1" applyFill="1" applyBorder="1" applyAlignment="1">
      <alignment horizontal="center" vertical="top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</cellXfs>
  <cellStyles count="1">
    <cellStyle name="Обычный" xfId="0" builtinId="0"/>
  </cellStyles>
  <dxfs count="29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Таблица3" displayName="Таблица3" ref="A4:V29" totalsRowShown="0" headerRowDxfId="28" dataDxfId="27" tableBorderDxfId="26" headerRowCellStyle="Обычный" dataCellStyle="Обычный">
  <tableColumns count="22">
    <tableColumn id="1" name="ФИО" dataDxfId="25" dataCellStyle="Обычный"/>
    <tableColumn id="2" name="Лекции" dataDxfId="24" dataCellStyle="Обычный"/>
    <tableColumn id="3" name="ГПСЧ" dataDxfId="3" dataCellStyle="Обычный"/>
    <tableColumn id="4" name="Распределения" dataDxfId="23" dataCellStyle="Обычный"/>
    <tableColumn id="5" name="Критерии" dataDxfId="2" dataCellStyle="Обычный"/>
    <tableColumn id="22" name="Контрольная работа" dataDxfId="22"/>
    <tableColumn id="23" name="Работа на занятиях" dataDxfId="21"/>
    <tableColumn id="6" name="Отчет" dataDxfId="20" dataCellStyle="Обычный"/>
    <tableColumn id="7" name="Лекции (б)" dataDxfId="19" dataCellStyle="Обычный">
      <calculatedColumnFormula>ROUND(B5/$B$32*$B$34,0)</calculatedColumnFormula>
    </tableColumn>
    <tableColumn id="8" name=" Лабораторные (б)" dataDxfId="0" dataCellStyle="Обычный">
      <calculatedColumnFormula>ROUNDUP(C5*$B$35,0)</calculatedColumnFormula>
    </tableColumn>
    <tableColumn id="9" name="Самостоятельная работа (б)" dataDxfId="18" dataCellStyle="Обычный">
      <calculatedColumnFormula>D5*$B$36</calculatedColumnFormula>
    </tableColumn>
    <tableColumn id="10" name="Другие виды уч.  деятельности (б)" dataDxfId="17" dataCellStyle="Обычный">
      <calculatedColumnFormula>Таблица3[[#This Row],[Контрольная работа]]*$C$37+Таблица3[[#This Row],[Работа на занятиях]]*$D$37+ H5*$B$37</calculatedColumnFormula>
    </tableColumn>
    <tableColumn id="11" name="Промежуточная аттестация (б)" dataDxfId="1" dataCellStyle="Обычный">
      <calculatedColumnFormula>SUM(Таблица3[[#This Row],[Вопрос1]:[Вопрос6]])</calculatedColumnFormula>
    </tableColumn>
    <tableColumn id="12" name="Итого" dataDxfId="16" dataCellStyle="Обычный">
      <calculatedColumnFormula>ROUND(SUM(I5:M5),0)</calculatedColumnFormula>
    </tableColumn>
    <tableColumn id="13" name="Вопрос1" dataDxfId="15" dataCellStyle="Обычный"/>
    <tableColumn id="14" name="Вопрос2" dataDxfId="14" dataCellStyle="Обычный"/>
    <tableColumn id="15" name="Вопрос3" dataDxfId="13" dataCellStyle="Обычный"/>
    <tableColumn id="16" name="Вопрос4" dataDxfId="12" dataCellStyle="Обычный"/>
    <tableColumn id="17" name="Вопрос5" dataDxfId="11" dataCellStyle="Обычный"/>
    <tableColumn id="18" name="Вопрос6" dataDxfId="10" dataCellStyle="Обычный"/>
    <tableColumn id="19" name="Комментарий" dataDxfId="9" dataCellStyle="Обычный"/>
    <tableColumn id="20" name="Оценка" dataDxfId="8" dataCellStyle="Обычный">
      <calculatedColumnFormula>IF(Таблица3[[#This Row],[Итого]]&lt;60,2,IF(Таблица3[[#This Row],[Итого]]&lt;76,3,IF(Таблица3[[#This Row],[Итого]]&lt;86,4,5)))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Таблица1" displayName="Таблица1" ref="A43:C47" totalsRowShown="0" tableBorderDxfId="7">
  <autoFilter ref="A43:C47"/>
  <tableColumns count="3">
    <tableColumn id="1" name="Оценка" dataDxfId="6"/>
    <tableColumn id="2" name="от" dataDxfId="5"/>
    <tableColumn id="3" name="до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9"/>
  <sheetViews>
    <sheetView tabSelected="1" zoomScale="85" zoomScaleNormal="85" workbookViewId="0">
      <selection activeCell="G15" sqref="G15"/>
    </sheetView>
  </sheetViews>
  <sheetFormatPr defaultRowHeight="14.4" x14ac:dyDescent="0.3"/>
  <cols>
    <col min="1" max="1" width="37.6640625" customWidth="1"/>
    <col min="2" max="2" width="10.44140625" customWidth="1"/>
    <col min="3" max="3" width="9.88671875" customWidth="1"/>
    <col min="4" max="4" width="11.33203125" customWidth="1"/>
    <col min="5" max="5" width="10.44140625" customWidth="1"/>
    <col min="6" max="8" width="11.33203125" customWidth="1"/>
    <col min="9" max="13" width="16.44140625" customWidth="1"/>
    <col min="14" max="21" width="13.77734375" customWidth="1"/>
    <col min="22" max="22" width="13.77734375" style="8" customWidth="1"/>
  </cols>
  <sheetData>
    <row r="1" spans="1:22" x14ac:dyDescent="0.3">
      <c r="A1" s="5" t="s">
        <v>36</v>
      </c>
    </row>
    <row r="2" spans="1:22" ht="20.399999999999999" customHeight="1" x14ac:dyDescent="0.45">
      <c r="A2" s="39" t="s">
        <v>0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</row>
    <row r="3" spans="1:22" ht="18" customHeight="1" x14ac:dyDescent="0.3">
      <c r="A3" s="6"/>
      <c r="B3" s="37" t="s">
        <v>7</v>
      </c>
      <c r="C3" s="37"/>
      <c r="D3" s="37"/>
      <c r="E3" s="37"/>
      <c r="F3" s="37"/>
      <c r="G3" s="37"/>
      <c r="H3" s="37"/>
      <c r="I3" s="37" t="s">
        <v>6</v>
      </c>
      <c r="J3" s="37"/>
      <c r="K3" s="37"/>
      <c r="L3" s="37"/>
      <c r="M3" s="37"/>
      <c r="N3" s="38"/>
      <c r="O3" s="38" t="s">
        <v>19</v>
      </c>
      <c r="P3" s="40"/>
      <c r="Q3" s="40"/>
      <c r="R3" s="40"/>
      <c r="S3" s="40"/>
      <c r="T3" s="40"/>
      <c r="U3" s="7"/>
      <c r="V3" s="10"/>
    </row>
    <row r="4" spans="1:22" ht="47.4" customHeight="1" x14ac:dyDescent="0.3">
      <c r="A4" s="11" t="s">
        <v>1</v>
      </c>
      <c r="B4" s="24" t="s">
        <v>5</v>
      </c>
      <c r="C4" s="9" t="s">
        <v>2</v>
      </c>
      <c r="D4" s="9" t="s">
        <v>11</v>
      </c>
      <c r="E4" s="9" t="s">
        <v>3</v>
      </c>
      <c r="F4" s="9" t="s">
        <v>33</v>
      </c>
      <c r="G4" s="9" t="s">
        <v>34</v>
      </c>
      <c r="H4" s="25" t="s">
        <v>4</v>
      </c>
      <c r="I4" s="24" t="s">
        <v>10</v>
      </c>
      <c r="J4" s="9" t="s">
        <v>28</v>
      </c>
      <c r="K4" s="9" t="s">
        <v>29</v>
      </c>
      <c r="L4" s="9" t="s">
        <v>31</v>
      </c>
      <c r="M4" s="9" t="s">
        <v>30</v>
      </c>
      <c r="N4" s="25" t="s">
        <v>9</v>
      </c>
      <c r="O4" s="9" t="s">
        <v>12</v>
      </c>
      <c r="P4" s="9" t="s">
        <v>13</v>
      </c>
      <c r="Q4" s="9" t="s">
        <v>14</v>
      </c>
      <c r="R4" s="9" t="s">
        <v>15</v>
      </c>
      <c r="S4" s="9" t="s">
        <v>16</v>
      </c>
      <c r="T4" s="9" t="s">
        <v>17</v>
      </c>
      <c r="U4" s="9" t="s">
        <v>18</v>
      </c>
      <c r="V4" s="9" t="s">
        <v>20</v>
      </c>
    </row>
    <row r="5" spans="1:22" x14ac:dyDescent="0.3">
      <c r="A5" s="34" t="s">
        <v>42</v>
      </c>
      <c r="B5" s="26">
        <v>12</v>
      </c>
      <c r="C5" s="41">
        <v>1</v>
      </c>
      <c r="D5" s="41">
        <v>1</v>
      </c>
      <c r="E5" s="41">
        <v>1</v>
      </c>
      <c r="F5" s="26">
        <v>1</v>
      </c>
      <c r="G5" s="26">
        <v>0</v>
      </c>
      <c r="H5" s="11">
        <v>1</v>
      </c>
      <c r="I5" s="11">
        <f>ROUND(B5/$B$32*$B$34,0)</f>
        <v>10</v>
      </c>
      <c r="J5" s="11">
        <f>ROUNDUP(C5*$B$35,0)</f>
        <v>25</v>
      </c>
      <c r="K5" s="11">
        <f>D5*$B$36</f>
        <v>20</v>
      </c>
      <c r="L5" s="11">
        <f>Таблица3[[#This Row],[Контрольная работа]]*$C$37+Таблица3[[#This Row],[Работа на занятиях]]*$D$37+ H5*$B$37</f>
        <v>10</v>
      </c>
      <c r="M5" s="11">
        <f>SUM(Таблица3[[#This Row],[Вопрос1]:[Вопрос6]])</f>
        <v>0</v>
      </c>
      <c r="N5" s="11">
        <f>ROUND(SUM(I5:M5),0)</f>
        <v>65</v>
      </c>
      <c r="O5" s="11"/>
      <c r="P5" s="11"/>
      <c r="Q5" s="11"/>
      <c r="R5" s="11"/>
      <c r="S5" s="11"/>
      <c r="T5" s="11"/>
      <c r="U5" s="11"/>
      <c r="V5" s="11">
        <f>IF(Таблица3[[#This Row],[Итого]]&lt;60,2,IF(Таблица3[[#This Row],[Итого]]&lt;76,3,IF(Таблица3[[#This Row],[Итого]]&lt;86,4,5)))</f>
        <v>3</v>
      </c>
    </row>
    <row r="6" spans="1:22" x14ac:dyDescent="0.3">
      <c r="A6" s="34" t="s">
        <v>43</v>
      </c>
      <c r="B6" s="11">
        <v>12</v>
      </c>
      <c r="C6" s="41">
        <v>1</v>
      </c>
      <c r="D6" s="41">
        <v>1</v>
      </c>
      <c r="E6" s="41">
        <v>1</v>
      </c>
      <c r="F6" s="26">
        <v>1</v>
      </c>
      <c r="G6" s="26">
        <v>0</v>
      </c>
      <c r="H6" s="11">
        <v>1</v>
      </c>
      <c r="I6" s="11">
        <f>ROUND(B6/$B$32*$B$34,0)</f>
        <v>10</v>
      </c>
      <c r="J6" s="11">
        <f>ROUNDUP(C6*$B$35,0)</f>
        <v>25</v>
      </c>
      <c r="K6" s="11">
        <f>D6*$B$36</f>
        <v>20</v>
      </c>
      <c r="L6" s="11">
        <f>Таблица3[[#This Row],[Контрольная работа]]*$C$37+Таблица3[[#This Row],[Работа на занятиях]]*$D$37+ H6*$B$37</f>
        <v>10</v>
      </c>
      <c r="M6" s="11">
        <f>SUM(Таблица3[[#This Row],[Вопрос1]:[Вопрос6]])</f>
        <v>0</v>
      </c>
      <c r="N6" s="11">
        <f t="shared" ref="N6:N29" si="0">ROUND(SUM(I6:M6),0)</f>
        <v>65</v>
      </c>
      <c r="O6" s="11"/>
      <c r="P6" s="11"/>
      <c r="Q6" s="11"/>
      <c r="R6" s="11"/>
      <c r="S6" s="11"/>
      <c r="T6" s="11"/>
      <c r="U6" s="11"/>
      <c r="V6" s="11">
        <f>IF(Таблица3[[#This Row],[Итого]]&lt;60,2,IF(Таблица3[[#This Row],[Итого]]&lt;76,3,IF(Таблица3[[#This Row],[Итого]]&lt;86,4,5)))</f>
        <v>3</v>
      </c>
    </row>
    <row r="7" spans="1:22" x14ac:dyDescent="0.3">
      <c r="A7" s="34" t="s">
        <v>44</v>
      </c>
      <c r="B7" s="11">
        <v>12</v>
      </c>
      <c r="C7" s="41">
        <v>1</v>
      </c>
      <c r="D7" s="41">
        <v>1</v>
      </c>
      <c r="E7" s="41">
        <v>1</v>
      </c>
      <c r="F7" s="26">
        <v>1</v>
      </c>
      <c r="G7" s="26">
        <v>0</v>
      </c>
      <c r="H7" s="11">
        <v>1</v>
      </c>
      <c r="I7" s="11">
        <f>ROUND(B7/$B$32*$B$34,0)</f>
        <v>10</v>
      </c>
      <c r="J7" s="11">
        <f>ROUNDUP(C7*$B$35,0)</f>
        <v>25</v>
      </c>
      <c r="K7" s="11">
        <f>D7*$B$36</f>
        <v>20</v>
      </c>
      <c r="L7" s="11">
        <f>Таблица3[[#This Row],[Контрольная работа]]*$C$37+Таблица3[[#This Row],[Работа на занятиях]]*$D$37+ H7*$B$37</f>
        <v>10</v>
      </c>
      <c r="M7" s="11">
        <f>SUM(Таблица3[[#This Row],[Вопрос1]:[Вопрос6]])</f>
        <v>0</v>
      </c>
      <c r="N7" s="11">
        <f t="shared" si="0"/>
        <v>65</v>
      </c>
      <c r="O7" s="11"/>
      <c r="P7" s="11"/>
      <c r="Q7" s="11"/>
      <c r="R7" s="11"/>
      <c r="S7" s="11"/>
      <c r="T7" s="11"/>
      <c r="U7" s="11"/>
      <c r="V7" s="11">
        <f>IF(Таблица3[[#This Row],[Итого]]&lt;60,2,IF(Таблица3[[#This Row],[Итого]]&lt;76,3,IF(Таблица3[[#This Row],[Итого]]&lt;86,4,5)))</f>
        <v>3</v>
      </c>
    </row>
    <row r="8" spans="1:22" x14ac:dyDescent="0.3">
      <c r="A8" s="34" t="s">
        <v>45</v>
      </c>
      <c r="B8" s="22">
        <v>12</v>
      </c>
      <c r="C8" s="42">
        <v>1</v>
      </c>
      <c r="D8" s="42">
        <v>1</v>
      </c>
      <c r="E8" s="42">
        <v>1</v>
      </c>
      <c r="F8" s="26">
        <v>1</v>
      </c>
      <c r="G8" s="26">
        <v>0</v>
      </c>
      <c r="H8" s="22">
        <v>1</v>
      </c>
      <c r="I8" s="11">
        <f>ROUND(B8/$B$32*$B$34,0)</f>
        <v>10</v>
      </c>
      <c r="J8" s="22">
        <f>ROUNDUP(C8*$B$35,0)</f>
        <v>25</v>
      </c>
      <c r="K8" s="22">
        <f>D8*$B$36</f>
        <v>20</v>
      </c>
      <c r="L8" s="22">
        <f>Таблица3[[#This Row],[Контрольная работа]]*$C$37+Таблица3[[#This Row],[Работа на занятиях]]*$D$37+ H8*$B$37</f>
        <v>10</v>
      </c>
      <c r="M8" s="23">
        <f>SUM(Таблица3[[#This Row],[Вопрос1]:[Вопрос6]])</f>
        <v>0</v>
      </c>
      <c r="N8" s="22">
        <f t="shared" ref="N8:N19" si="1">ROUND(SUM(I8:M8),0)</f>
        <v>65</v>
      </c>
      <c r="O8" s="22"/>
      <c r="P8" s="22"/>
      <c r="Q8" s="22"/>
      <c r="R8" s="22"/>
      <c r="S8" s="22"/>
      <c r="T8" s="22"/>
      <c r="U8" s="22"/>
      <c r="V8" s="22">
        <f>IF(Таблица3[[#This Row],[Итого]]&lt;60,2,IF(Таблица3[[#This Row],[Итого]]&lt;76,3,IF(Таблица3[[#This Row],[Итого]]&lt;86,4,5)))</f>
        <v>3</v>
      </c>
    </row>
    <row r="9" spans="1:22" x14ac:dyDescent="0.3">
      <c r="A9" s="34" t="s">
        <v>46</v>
      </c>
      <c r="B9" s="22">
        <v>12</v>
      </c>
      <c r="C9" s="42">
        <f>8/9</f>
        <v>0.88888888888888884</v>
      </c>
      <c r="D9" s="42">
        <v>1</v>
      </c>
      <c r="E9" s="42">
        <v>1</v>
      </c>
      <c r="F9" s="26">
        <v>1</v>
      </c>
      <c r="G9" s="26">
        <v>0</v>
      </c>
      <c r="H9" s="22">
        <v>1</v>
      </c>
      <c r="I9" s="11">
        <f>ROUND(B9/$B$32*$B$34,0)</f>
        <v>10</v>
      </c>
      <c r="J9" s="22">
        <f>ROUNDUP(C9*$B$35,0)</f>
        <v>23</v>
      </c>
      <c r="K9" s="22">
        <f>D9*$B$36</f>
        <v>20</v>
      </c>
      <c r="L9" s="22">
        <f>Таблица3[[#This Row],[Контрольная работа]]*$C$37+Таблица3[[#This Row],[Работа на занятиях]]*$D$37+ H9*$B$37</f>
        <v>10</v>
      </c>
      <c r="M9" s="23">
        <f>SUM(Таблица3[[#This Row],[Вопрос1]:[Вопрос6]])</f>
        <v>0</v>
      </c>
      <c r="N9" s="22">
        <f t="shared" si="1"/>
        <v>63</v>
      </c>
      <c r="O9" s="22"/>
      <c r="P9" s="22"/>
      <c r="Q9" s="22"/>
      <c r="R9" s="22"/>
      <c r="S9" s="22"/>
      <c r="T9" s="22"/>
      <c r="U9" s="22"/>
      <c r="V9" s="22">
        <f>IF(Таблица3[[#This Row],[Итого]]&lt;60,2,IF(Таблица3[[#This Row],[Итого]]&lt;76,3,IF(Таблица3[[#This Row],[Итого]]&lt;86,4,5)))</f>
        <v>3</v>
      </c>
    </row>
    <row r="10" spans="1:22" x14ac:dyDescent="0.3">
      <c r="A10" s="34" t="s">
        <v>47</v>
      </c>
      <c r="B10" s="22">
        <v>11</v>
      </c>
      <c r="C10" s="42">
        <f>3/9</f>
        <v>0.33333333333333331</v>
      </c>
      <c r="D10" s="42">
        <v>0</v>
      </c>
      <c r="E10" s="42">
        <v>0</v>
      </c>
      <c r="F10" s="26">
        <v>1</v>
      </c>
      <c r="G10" s="26">
        <v>0</v>
      </c>
      <c r="H10" s="22">
        <v>0</v>
      </c>
      <c r="I10" s="11">
        <f>ROUND(B10/$B$32*$B$34,0)</f>
        <v>9</v>
      </c>
      <c r="J10" s="22">
        <f>ROUNDUP(C10*$B$35,0)</f>
        <v>9</v>
      </c>
      <c r="K10" s="22">
        <f>D10*$B$36</f>
        <v>0</v>
      </c>
      <c r="L10" s="22">
        <f>Таблица3[[#This Row],[Контрольная работа]]*$C$37+Таблица3[[#This Row],[Работа на занятиях]]*$D$37+ H10*$B$37</f>
        <v>5</v>
      </c>
      <c r="M10" s="23">
        <f>SUM(Таблица3[[#This Row],[Вопрос1]:[Вопрос6]])</f>
        <v>0</v>
      </c>
      <c r="N10" s="22">
        <f t="shared" si="1"/>
        <v>23</v>
      </c>
      <c r="O10" s="22"/>
      <c r="P10" s="22"/>
      <c r="Q10" s="22"/>
      <c r="R10" s="22"/>
      <c r="S10" s="22"/>
      <c r="T10" s="22"/>
      <c r="U10" s="22"/>
      <c r="V10" s="22">
        <f>IF(Таблица3[[#This Row],[Итого]]&lt;60,2,IF(Таблица3[[#This Row],[Итого]]&lt;76,3,IF(Таблица3[[#This Row],[Итого]]&lt;86,4,5)))</f>
        <v>2</v>
      </c>
    </row>
    <row r="11" spans="1:22" x14ac:dyDescent="0.3">
      <c r="A11" s="34" t="s">
        <v>48</v>
      </c>
      <c r="B11" s="22">
        <v>12</v>
      </c>
      <c r="C11" s="42">
        <v>1</v>
      </c>
      <c r="D11" s="42">
        <v>1</v>
      </c>
      <c r="E11" s="42">
        <v>0</v>
      </c>
      <c r="F11" s="26">
        <v>1</v>
      </c>
      <c r="G11" s="26">
        <v>0</v>
      </c>
      <c r="H11" s="22">
        <v>1</v>
      </c>
      <c r="I11" s="11">
        <f>ROUND(B11/$B$32*$B$34,0)</f>
        <v>10</v>
      </c>
      <c r="J11" s="22">
        <f>ROUNDUP(C11*$B$35,0)</f>
        <v>25</v>
      </c>
      <c r="K11" s="22">
        <f>D11*$B$36</f>
        <v>20</v>
      </c>
      <c r="L11" s="22">
        <f>Таблица3[[#This Row],[Контрольная работа]]*$C$37+Таблица3[[#This Row],[Работа на занятиях]]*$D$37+ H11*$B$37</f>
        <v>10</v>
      </c>
      <c r="M11" s="23">
        <f>SUM(Таблица3[[#This Row],[Вопрос1]:[Вопрос6]])</f>
        <v>0</v>
      </c>
      <c r="N11" s="22">
        <f t="shared" si="1"/>
        <v>65</v>
      </c>
      <c r="O11" s="22"/>
      <c r="P11" s="22"/>
      <c r="Q11" s="22"/>
      <c r="R11" s="22"/>
      <c r="S11" s="22"/>
      <c r="T11" s="22"/>
      <c r="U11" s="22"/>
      <c r="V11" s="22">
        <f>IF(Таблица3[[#This Row],[Итого]]&lt;60,2,IF(Таблица3[[#This Row],[Итого]]&lt;76,3,IF(Таблица3[[#This Row],[Итого]]&lt;86,4,5)))</f>
        <v>3</v>
      </c>
    </row>
    <row r="12" spans="1:22" x14ac:dyDescent="0.3">
      <c r="A12" s="34" t="s">
        <v>49</v>
      </c>
      <c r="B12" s="22">
        <v>12</v>
      </c>
      <c r="C12" s="42">
        <v>1</v>
      </c>
      <c r="D12" s="42">
        <v>1</v>
      </c>
      <c r="E12" s="42">
        <v>1</v>
      </c>
      <c r="F12" s="26">
        <v>1</v>
      </c>
      <c r="G12" s="26">
        <v>0</v>
      </c>
      <c r="H12" s="22">
        <v>1</v>
      </c>
      <c r="I12" s="11">
        <f>ROUND(B12/$B$32*$B$34,0)</f>
        <v>10</v>
      </c>
      <c r="J12" s="22">
        <f>ROUNDUP(C12*$B$35,0)</f>
        <v>25</v>
      </c>
      <c r="K12" s="22">
        <f>D12*$B$36</f>
        <v>20</v>
      </c>
      <c r="L12" s="22">
        <f>Таблица3[[#This Row],[Контрольная работа]]*$C$37+Таблица3[[#This Row],[Работа на занятиях]]*$D$37+ H12*$B$37</f>
        <v>10</v>
      </c>
      <c r="M12" s="23">
        <f>SUM(Таблица3[[#This Row],[Вопрос1]:[Вопрос6]])</f>
        <v>0</v>
      </c>
      <c r="N12" s="22">
        <f t="shared" si="1"/>
        <v>65</v>
      </c>
      <c r="O12" s="22"/>
      <c r="P12" s="22"/>
      <c r="Q12" s="22"/>
      <c r="R12" s="22"/>
      <c r="S12" s="22"/>
      <c r="T12" s="22"/>
      <c r="U12" s="22"/>
      <c r="V12" s="22">
        <f>IF(Таблица3[[#This Row],[Итого]]&lt;60,2,IF(Таблица3[[#This Row],[Итого]]&lt;76,3,IF(Таблица3[[#This Row],[Итого]]&lt;86,4,5)))</f>
        <v>3</v>
      </c>
    </row>
    <row r="13" spans="1:22" x14ac:dyDescent="0.3">
      <c r="A13" s="34" t="s">
        <v>50</v>
      </c>
      <c r="B13" s="11">
        <v>12</v>
      </c>
      <c r="C13" s="42">
        <v>1</v>
      </c>
      <c r="D13" s="42">
        <v>1</v>
      </c>
      <c r="E13" s="42">
        <v>1</v>
      </c>
      <c r="F13" s="26">
        <v>1</v>
      </c>
      <c r="G13" s="26">
        <v>0</v>
      </c>
      <c r="H13" s="22">
        <v>1</v>
      </c>
      <c r="I13" s="11">
        <f>ROUND(B13/$B$32*$B$34,0)</f>
        <v>10</v>
      </c>
      <c r="J13" s="22">
        <f>ROUNDUP(C13*$B$35,0)</f>
        <v>25</v>
      </c>
      <c r="K13" s="22">
        <f>D13*$B$36</f>
        <v>20</v>
      </c>
      <c r="L13" s="22">
        <f>Таблица3[[#This Row],[Контрольная работа]]*$C$37+Таблица3[[#This Row],[Работа на занятиях]]*$D$37+ H13*$B$37</f>
        <v>10</v>
      </c>
      <c r="M13" s="23">
        <f>SUM(Таблица3[[#This Row],[Вопрос1]:[Вопрос6]])</f>
        <v>0</v>
      </c>
      <c r="N13" s="22">
        <f t="shared" si="1"/>
        <v>65</v>
      </c>
      <c r="O13" s="22"/>
      <c r="P13" s="22"/>
      <c r="Q13" s="22"/>
      <c r="R13" s="22"/>
      <c r="S13" s="22"/>
      <c r="T13" s="22"/>
      <c r="U13" s="22"/>
      <c r="V13" s="22">
        <f>IF(Таблица3[[#This Row],[Итого]]&lt;60,2,IF(Таблица3[[#This Row],[Итого]]&lt;76,3,IF(Таблица3[[#This Row],[Итого]]&lt;86,4,5)))</f>
        <v>3</v>
      </c>
    </row>
    <row r="14" spans="1:22" x14ac:dyDescent="0.3">
      <c r="A14" s="34" t="s">
        <v>51</v>
      </c>
      <c r="B14" s="22">
        <v>12</v>
      </c>
      <c r="C14" s="42">
        <v>1</v>
      </c>
      <c r="D14" s="42">
        <v>1</v>
      </c>
      <c r="E14" s="42">
        <v>1</v>
      </c>
      <c r="F14" s="26">
        <v>1</v>
      </c>
      <c r="G14" s="26">
        <v>0</v>
      </c>
      <c r="H14" s="22">
        <v>1</v>
      </c>
      <c r="I14" s="11">
        <f>ROUND(B14/$B$32*$B$34,0)</f>
        <v>10</v>
      </c>
      <c r="J14" s="22">
        <f>ROUNDUP(C14*$B$35,0)</f>
        <v>25</v>
      </c>
      <c r="K14" s="22">
        <f>D14*$B$36</f>
        <v>20</v>
      </c>
      <c r="L14" s="22">
        <f>Таблица3[[#This Row],[Контрольная работа]]*$C$37+Таблица3[[#This Row],[Работа на занятиях]]*$D$37+ H14*$B$37</f>
        <v>10</v>
      </c>
      <c r="M14" s="23">
        <f>SUM(Таблица3[[#This Row],[Вопрос1]:[Вопрос6]])</f>
        <v>0</v>
      </c>
      <c r="N14" s="22">
        <f t="shared" si="1"/>
        <v>65</v>
      </c>
      <c r="O14" s="22"/>
      <c r="P14" s="22"/>
      <c r="Q14" s="22"/>
      <c r="R14" s="22"/>
      <c r="S14" s="22"/>
      <c r="T14" s="22"/>
      <c r="U14" s="22"/>
      <c r="V14" s="22">
        <f>IF(Таблица3[[#This Row],[Итого]]&lt;60,2,IF(Таблица3[[#This Row],[Итого]]&lt;76,3,IF(Таблица3[[#This Row],[Итого]]&lt;86,4,5)))</f>
        <v>3</v>
      </c>
    </row>
    <row r="15" spans="1:22" x14ac:dyDescent="0.3">
      <c r="A15" s="34" t="s">
        <v>52</v>
      </c>
      <c r="B15" s="22">
        <v>11</v>
      </c>
      <c r="C15" s="42">
        <v>1</v>
      </c>
      <c r="D15" s="42">
        <v>1</v>
      </c>
      <c r="E15" s="42">
        <v>1</v>
      </c>
      <c r="F15" s="26">
        <v>1</v>
      </c>
      <c r="G15" s="26">
        <v>1</v>
      </c>
      <c r="H15" s="22">
        <v>1</v>
      </c>
      <c r="I15" s="11">
        <f>ROUND(B15/$B$32*$B$34,0)</f>
        <v>9</v>
      </c>
      <c r="J15" s="22">
        <f>ROUNDUP(C15*$B$35,0)</f>
        <v>25</v>
      </c>
      <c r="K15" s="22">
        <f>D15*$B$36</f>
        <v>20</v>
      </c>
      <c r="L15" s="22">
        <f>Таблица3[[#This Row],[Контрольная работа]]*$C$37+Таблица3[[#This Row],[Работа на занятиях]]*$D$37+ H15*$B$37</f>
        <v>15</v>
      </c>
      <c r="M15" s="23">
        <f>SUM(Таблица3[[#This Row],[Вопрос1]:[Вопрос6]])</f>
        <v>0</v>
      </c>
      <c r="N15" s="22">
        <f t="shared" si="1"/>
        <v>69</v>
      </c>
      <c r="O15" s="22"/>
      <c r="P15" s="22"/>
      <c r="Q15" s="22"/>
      <c r="R15" s="22"/>
      <c r="S15" s="22"/>
      <c r="T15" s="22"/>
      <c r="U15" s="22"/>
      <c r="V15" s="22">
        <f>IF(Таблица3[[#This Row],[Итого]]&lt;60,2,IF(Таблица3[[#This Row],[Итого]]&lt;76,3,IF(Таблица3[[#This Row],[Итого]]&lt;86,4,5)))</f>
        <v>3</v>
      </c>
    </row>
    <row r="16" spans="1:22" x14ac:dyDescent="0.3">
      <c r="A16" s="34" t="s">
        <v>53</v>
      </c>
      <c r="B16" s="22">
        <v>5</v>
      </c>
      <c r="C16" s="42">
        <v>0.9</v>
      </c>
      <c r="D16" s="42">
        <v>1</v>
      </c>
      <c r="E16" s="42">
        <v>1</v>
      </c>
      <c r="F16" s="26">
        <v>1</v>
      </c>
      <c r="G16" s="26">
        <v>0</v>
      </c>
      <c r="H16" s="22">
        <v>0</v>
      </c>
      <c r="I16" s="11">
        <f>ROUND(B16/$B$32*$B$34,0)</f>
        <v>4</v>
      </c>
      <c r="J16" s="22">
        <f>ROUNDUP(C16*$B$35,0)</f>
        <v>23</v>
      </c>
      <c r="K16" s="22">
        <f>D16*$B$36</f>
        <v>20</v>
      </c>
      <c r="L16" s="22">
        <f>Таблица3[[#This Row],[Контрольная работа]]*$C$37+Таблица3[[#This Row],[Работа на занятиях]]*$D$37+ H16*$B$37</f>
        <v>5</v>
      </c>
      <c r="M16" s="23">
        <f>SUM(Таблица3[[#This Row],[Вопрос1]:[Вопрос6]])</f>
        <v>0</v>
      </c>
      <c r="N16" s="22">
        <f t="shared" si="1"/>
        <v>52</v>
      </c>
      <c r="O16" s="22"/>
      <c r="P16" s="22"/>
      <c r="Q16" s="22"/>
      <c r="R16" s="22"/>
      <c r="S16" s="22"/>
      <c r="T16" s="22"/>
      <c r="U16" s="22"/>
      <c r="V16" s="22">
        <f>IF(Таблица3[[#This Row],[Итого]]&lt;60,2,IF(Таблица3[[#This Row],[Итого]]&lt;76,3,IF(Таблица3[[#This Row],[Итого]]&lt;86,4,5)))</f>
        <v>2</v>
      </c>
    </row>
    <row r="17" spans="1:22" x14ac:dyDescent="0.3">
      <c r="A17" s="34" t="s">
        <v>54</v>
      </c>
      <c r="B17" s="22">
        <v>12</v>
      </c>
      <c r="C17" s="42">
        <v>1</v>
      </c>
      <c r="D17" s="42">
        <v>1</v>
      </c>
      <c r="E17" s="42">
        <v>1</v>
      </c>
      <c r="F17" s="26">
        <v>1</v>
      </c>
      <c r="G17" s="26">
        <v>0</v>
      </c>
      <c r="H17" s="22">
        <v>1</v>
      </c>
      <c r="I17" s="11">
        <f>ROUND(B17/$B$32*$B$34,0)</f>
        <v>10</v>
      </c>
      <c r="J17" s="22">
        <f>ROUNDUP(C17*$B$35,0)</f>
        <v>25</v>
      </c>
      <c r="K17" s="22">
        <f>D17*$B$36</f>
        <v>20</v>
      </c>
      <c r="L17" s="22">
        <f>Таблица3[[#This Row],[Контрольная работа]]*$C$37+Таблица3[[#This Row],[Работа на занятиях]]*$D$37+ H17*$B$37</f>
        <v>10</v>
      </c>
      <c r="M17" s="23">
        <f>SUM(Таблица3[[#This Row],[Вопрос1]:[Вопрос6]])</f>
        <v>0</v>
      </c>
      <c r="N17" s="22">
        <f t="shared" si="1"/>
        <v>65</v>
      </c>
      <c r="O17" s="22"/>
      <c r="P17" s="22"/>
      <c r="Q17" s="22"/>
      <c r="R17" s="22"/>
      <c r="S17" s="22"/>
      <c r="T17" s="22"/>
      <c r="U17" s="22"/>
      <c r="V17" s="22">
        <f>IF(Таблица3[[#This Row],[Итого]]&lt;60,2,IF(Таблица3[[#This Row],[Итого]]&lt;76,3,IF(Таблица3[[#This Row],[Итого]]&lt;86,4,5)))</f>
        <v>3</v>
      </c>
    </row>
    <row r="18" spans="1:22" x14ac:dyDescent="0.3">
      <c r="A18" s="34" t="s">
        <v>55</v>
      </c>
      <c r="B18" s="22">
        <v>12</v>
      </c>
      <c r="C18" s="42">
        <v>1</v>
      </c>
      <c r="D18" s="42">
        <v>1</v>
      </c>
      <c r="E18" s="42">
        <v>1</v>
      </c>
      <c r="F18" s="26">
        <v>1</v>
      </c>
      <c r="G18" s="26">
        <v>0</v>
      </c>
      <c r="H18" s="22">
        <v>1</v>
      </c>
      <c r="I18" s="11">
        <f>ROUND(B18/$B$32*$B$34,0)</f>
        <v>10</v>
      </c>
      <c r="J18" s="22">
        <f>ROUNDUP(C18*$B$35,0)</f>
        <v>25</v>
      </c>
      <c r="K18" s="22">
        <f>D18*$B$36</f>
        <v>20</v>
      </c>
      <c r="L18" s="22">
        <f>Таблица3[[#This Row],[Контрольная работа]]*$C$37+Таблица3[[#This Row],[Работа на занятиях]]*$D$37+ H18*$B$37</f>
        <v>10</v>
      </c>
      <c r="M18" s="23">
        <f>SUM(Таблица3[[#This Row],[Вопрос1]:[Вопрос6]])</f>
        <v>0</v>
      </c>
      <c r="N18" s="22">
        <f t="shared" si="1"/>
        <v>65</v>
      </c>
      <c r="O18" s="22"/>
      <c r="P18" s="22"/>
      <c r="Q18" s="22"/>
      <c r="R18" s="22"/>
      <c r="S18" s="22"/>
      <c r="T18" s="22"/>
      <c r="U18" s="22"/>
      <c r="V18" s="22">
        <f>IF(Таблица3[[#This Row],[Итого]]&lt;60,2,IF(Таблица3[[#This Row],[Итого]]&lt;76,3,IF(Таблица3[[#This Row],[Итого]]&lt;86,4,5)))</f>
        <v>3</v>
      </c>
    </row>
    <row r="19" spans="1:22" x14ac:dyDescent="0.3">
      <c r="A19" s="34" t="s">
        <v>56</v>
      </c>
      <c r="B19" s="22">
        <v>12</v>
      </c>
      <c r="C19" s="42">
        <v>1</v>
      </c>
      <c r="D19" s="42">
        <v>1</v>
      </c>
      <c r="E19" s="42">
        <v>0</v>
      </c>
      <c r="F19" s="26">
        <v>1</v>
      </c>
      <c r="G19" s="26">
        <v>0</v>
      </c>
      <c r="H19" s="22">
        <v>1</v>
      </c>
      <c r="I19" s="11">
        <f>ROUND(B19/$B$32*$B$34,0)</f>
        <v>10</v>
      </c>
      <c r="J19" s="22">
        <f>ROUNDUP(C19*$B$35,0)</f>
        <v>25</v>
      </c>
      <c r="K19" s="22">
        <f>D19*$B$36</f>
        <v>20</v>
      </c>
      <c r="L19" s="22">
        <f>Таблица3[[#This Row],[Контрольная работа]]*$C$37+Таблица3[[#This Row],[Работа на занятиях]]*$D$37+ H19*$B$37</f>
        <v>10</v>
      </c>
      <c r="M19" s="23">
        <f>SUM(Таблица3[[#This Row],[Вопрос1]:[Вопрос6]])</f>
        <v>0</v>
      </c>
      <c r="N19" s="22">
        <f t="shared" si="1"/>
        <v>65</v>
      </c>
      <c r="O19" s="22"/>
      <c r="P19" s="22"/>
      <c r="Q19" s="22"/>
      <c r="R19" s="22"/>
      <c r="S19" s="22"/>
      <c r="T19" s="22"/>
      <c r="U19" s="22"/>
      <c r="V19" s="22">
        <f>IF(Таблица3[[#This Row],[Итого]]&lt;60,2,IF(Таблица3[[#This Row],[Итого]]&lt;76,3,IF(Таблица3[[#This Row],[Итого]]&lt;86,4,5)))</f>
        <v>3</v>
      </c>
    </row>
    <row r="20" spans="1:22" x14ac:dyDescent="0.3">
      <c r="A20" s="34" t="s">
        <v>57</v>
      </c>
      <c r="B20" s="11">
        <v>12</v>
      </c>
      <c r="C20" s="41">
        <v>1</v>
      </c>
      <c r="D20" s="41">
        <v>1</v>
      </c>
      <c r="E20" s="41">
        <v>1</v>
      </c>
      <c r="F20" s="26">
        <v>1</v>
      </c>
      <c r="G20" s="26">
        <v>0</v>
      </c>
      <c r="H20" s="11">
        <v>0</v>
      </c>
      <c r="I20" s="11">
        <f>ROUND(B20/$B$32*$B$34,0)</f>
        <v>10</v>
      </c>
      <c r="J20" s="11">
        <f>ROUNDUP(C20*$B$35,0)</f>
        <v>25</v>
      </c>
      <c r="K20" s="11">
        <f>D20*$B$36</f>
        <v>20</v>
      </c>
      <c r="L20" s="11">
        <f>Таблица3[[#This Row],[Контрольная работа]]*$C$37+Таблица3[[#This Row],[Работа на занятиях]]*$D$37+ H20*$B$37</f>
        <v>5</v>
      </c>
      <c r="M20" s="11">
        <f>SUM(Таблица3[[#This Row],[Вопрос1]:[Вопрос6]])</f>
        <v>0</v>
      </c>
      <c r="N20" s="11">
        <f t="shared" si="0"/>
        <v>60</v>
      </c>
      <c r="O20" s="11"/>
      <c r="P20" s="11"/>
      <c r="Q20" s="11"/>
      <c r="R20" s="11"/>
      <c r="S20" s="11"/>
      <c r="T20" s="11"/>
      <c r="U20" s="11"/>
      <c r="V20" s="11">
        <f>IF(Таблица3[[#This Row],[Итого]]&lt;60,2,IF(Таблица3[[#This Row],[Итого]]&lt;76,3,IF(Таблица3[[#This Row],[Итого]]&lt;86,4,5)))</f>
        <v>3</v>
      </c>
    </row>
    <row r="21" spans="1:22" x14ac:dyDescent="0.3">
      <c r="A21" s="34" t="s">
        <v>58</v>
      </c>
      <c r="B21" s="11">
        <v>12</v>
      </c>
      <c r="C21" s="41">
        <f>9/9</f>
        <v>1</v>
      </c>
      <c r="D21" s="41">
        <v>1</v>
      </c>
      <c r="E21" s="41">
        <v>1</v>
      </c>
      <c r="F21" s="26">
        <v>1</v>
      </c>
      <c r="G21" s="26">
        <v>0</v>
      </c>
      <c r="H21" s="11">
        <v>0</v>
      </c>
      <c r="I21" s="11">
        <f>ROUND(B21/$B$32*$B$34,0)</f>
        <v>10</v>
      </c>
      <c r="J21" s="11">
        <f>ROUNDUP(C21*$B$35,0)</f>
        <v>25</v>
      </c>
      <c r="K21" s="11">
        <f>D21*$B$36</f>
        <v>20</v>
      </c>
      <c r="L21" s="11">
        <f>Таблица3[[#This Row],[Контрольная работа]]*$C$37+Таблица3[[#This Row],[Работа на занятиях]]*$D$37+ H21*$B$37</f>
        <v>5</v>
      </c>
      <c r="M21" s="11">
        <f>SUM(Таблица3[[#This Row],[Вопрос1]:[Вопрос6]])</f>
        <v>0</v>
      </c>
      <c r="N21" s="11">
        <f t="shared" si="0"/>
        <v>60</v>
      </c>
      <c r="O21" s="11"/>
      <c r="P21" s="11"/>
      <c r="Q21" s="11"/>
      <c r="R21" s="11"/>
      <c r="S21" s="11"/>
      <c r="T21" s="11"/>
      <c r="U21" s="11"/>
      <c r="V21" s="11">
        <f>IF(Таблица3[[#This Row],[Итого]]&lt;60,2,IF(Таблица3[[#This Row],[Итого]]&lt;76,3,IF(Таблица3[[#This Row],[Итого]]&lt;86,4,5)))</f>
        <v>3</v>
      </c>
    </row>
    <row r="22" spans="1:22" x14ac:dyDescent="0.3">
      <c r="A22" s="34" t="s">
        <v>59</v>
      </c>
      <c r="B22" s="11">
        <v>11</v>
      </c>
      <c r="C22" s="41">
        <v>1</v>
      </c>
      <c r="D22" s="41">
        <v>1</v>
      </c>
      <c r="E22" s="41">
        <v>1</v>
      </c>
      <c r="F22" s="26">
        <v>1</v>
      </c>
      <c r="G22" s="26">
        <v>0</v>
      </c>
      <c r="H22" s="11">
        <v>1</v>
      </c>
      <c r="I22" s="11">
        <f>ROUND(B22/$B$32*$B$34,0)</f>
        <v>9</v>
      </c>
      <c r="J22" s="11">
        <f>ROUNDUP(C22*$B$35,0)</f>
        <v>25</v>
      </c>
      <c r="K22" s="11">
        <f>D22*$B$36</f>
        <v>20</v>
      </c>
      <c r="L22" s="11">
        <f>Таблица3[[#This Row],[Контрольная работа]]*$C$37+Таблица3[[#This Row],[Работа на занятиях]]*$D$37+ H22*$B$37</f>
        <v>10</v>
      </c>
      <c r="M22" s="11">
        <f>SUM(Таблица3[[#This Row],[Вопрос1]:[Вопрос6]])</f>
        <v>0</v>
      </c>
      <c r="N22" s="11">
        <f t="shared" si="0"/>
        <v>64</v>
      </c>
      <c r="O22" s="11"/>
      <c r="P22" s="11"/>
      <c r="Q22" s="11"/>
      <c r="R22" s="11"/>
      <c r="S22" s="11"/>
      <c r="T22" s="11"/>
      <c r="U22" s="11"/>
      <c r="V22" s="11">
        <f>IF(Таблица3[[#This Row],[Итого]]&lt;60,2,IF(Таблица3[[#This Row],[Итого]]&lt;76,3,IF(Таблица3[[#This Row],[Итого]]&lt;86,4,5)))</f>
        <v>3</v>
      </c>
    </row>
    <row r="23" spans="1:22" x14ac:dyDescent="0.3">
      <c r="A23" s="34" t="s">
        <v>60</v>
      </c>
      <c r="B23" s="11">
        <v>11</v>
      </c>
      <c r="C23" s="41">
        <v>1</v>
      </c>
      <c r="D23" s="41">
        <v>1</v>
      </c>
      <c r="E23" s="41">
        <v>0</v>
      </c>
      <c r="F23" s="26">
        <v>1</v>
      </c>
      <c r="G23" s="26">
        <v>0</v>
      </c>
      <c r="H23" s="11">
        <v>1</v>
      </c>
      <c r="I23" s="11">
        <f>ROUND(B23/$B$32*$B$34,0)</f>
        <v>9</v>
      </c>
      <c r="J23" s="11">
        <f>ROUNDUP(C23*$B$35,0)</f>
        <v>25</v>
      </c>
      <c r="K23" s="11">
        <f>D23*$B$36</f>
        <v>20</v>
      </c>
      <c r="L23" s="11">
        <f>Таблица3[[#This Row],[Контрольная работа]]*$C$37+Таблица3[[#This Row],[Работа на занятиях]]*$D$37+ H23*$B$37</f>
        <v>10</v>
      </c>
      <c r="M23" s="11">
        <f>SUM(Таблица3[[#This Row],[Вопрос1]:[Вопрос6]])</f>
        <v>0</v>
      </c>
      <c r="N23" s="11">
        <f t="shared" si="0"/>
        <v>64</v>
      </c>
      <c r="O23" s="11"/>
      <c r="P23" s="11"/>
      <c r="Q23" s="11"/>
      <c r="R23" s="11"/>
      <c r="S23" s="11"/>
      <c r="T23" s="11"/>
      <c r="U23" s="11"/>
      <c r="V23" s="11">
        <f>IF(Таблица3[[#This Row],[Итого]]&lt;60,2,IF(Таблица3[[#This Row],[Итого]]&lt;76,3,IF(Таблица3[[#This Row],[Итого]]&lt;86,4,5)))</f>
        <v>3</v>
      </c>
    </row>
    <row r="24" spans="1:22" x14ac:dyDescent="0.3">
      <c r="A24" s="34" t="s">
        <v>61</v>
      </c>
      <c r="B24" s="11">
        <v>12</v>
      </c>
      <c r="C24" s="41">
        <v>1</v>
      </c>
      <c r="D24" s="41">
        <v>1</v>
      </c>
      <c r="E24" s="41">
        <v>1</v>
      </c>
      <c r="F24" s="26">
        <v>1</v>
      </c>
      <c r="G24" s="26">
        <v>0</v>
      </c>
      <c r="H24" s="11">
        <v>1</v>
      </c>
      <c r="I24" s="11">
        <f>ROUND(B24/$B$32*$B$34,0)</f>
        <v>10</v>
      </c>
      <c r="J24" s="11">
        <f>ROUNDUP(C24*$B$35,0)</f>
        <v>25</v>
      </c>
      <c r="K24" s="11">
        <f>D24*$B$36</f>
        <v>20</v>
      </c>
      <c r="L24" s="11">
        <f>Таблица3[[#This Row],[Контрольная работа]]*$C$37+Таблица3[[#This Row],[Работа на занятиях]]*$D$37+ H24*$B$37</f>
        <v>10</v>
      </c>
      <c r="M24" s="11">
        <f>SUM(Таблица3[[#This Row],[Вопрос1]:[Вопрос6]])</f>
        <v>0</v>
      </c>
      <c r="N24" s="11">
        <f t="shared" si="0"/>
        <v>65</v>
      </c>
      <c r="O24" s="11"/>
      <c r="P24" s="11"/>
      <c r="Q24" s="11"/>
      <c r="R24" s="11"/>
      <c r="S24" s="11"/>
      <c r="T24" s="11"/>
      <c r="U24" s="11"/>
      <c r="V24" s="11">
        <f>IF(Таблица3[[#This Row],[Итого]]&lt;60,2,IF(Таблица3[[#This Row],[Итого]]&lt;76,3,IF(Таблица3[[#This Row],[Итого]]&lt;86,4,5)))</f>
        <v>3</v>
      </c>
    </row>
    <row r="25" spans="1:22" x14ac:dyDescent="0.3">
      <c r="A25" s="34" t="s">
        <v>62</v>
      </c>
      <c r="B25" s="11">
        <v>9</v>
      </c>
      <c r="C25" s="41">
        <v>1</v>
      </c>
      <c r="D25" s="41">
        <v>1</v>
      </c>
      <c r="E25" s="41">
        <v>1</v>
      </c>
      <c r="F25" s="26">
        <v>1</v>
      </c>
      <c r="G25" s="26">
        <v>0</v>
      </c>
      <c r="H25" s="11">
        <v>1</v>
      </c>
      <c r="I25" s="11">
        <f>ROUND(B25/$B$32*$B$34,0)</f>
        <v>8</v>
      </c>
      <c r="J25" s="11">
        <f>ROUNDUP(C25*$B$35,0)</f>
        <v>25</v>
      </c>
      <c r="K25" s="11">
        <f>D25*$B$36</f>
        <v>20</v>
      </c>
      <c r="L25" s="11">
        <f>Таблица3[[#This Row],[Контрольная работа]]*$C$37+Таблица3[[#This Row],[Работа на занятиях]]*$D$37+ H25*$B$37</f>
        <v>10</v>
      </c>
      <c r="M25" s="11">
        <f>SUM(Таблица3[[#This Row],[Вопрос1]:[Вопрос6]])</f>
        <v>0</v>
      </c>
      <c r="N25" s="11">
        <f t="shared" si="0"/>
        <v>63</v>
      </c>
      <c r="O25" s="11"/>
      <c r="P25" s="11"/>
      <c r="Q25" s="11"/>
      <c r="R25" s="11"/>
      <c r="S25" s="11"/>
      <c r="T25" s="11"/>
      <c r="U25" s="11"/>
      <c r="V25" s="11">
        <f>IF(Таблица3[[#This Row],[Итого]]&lt;60,2,IF(Таблица3[[#This Row],[Итого]]&lt;76,3,IF(Таблица3[[#This Row],[Итого]]&lt;86,4,5)))</f>
        <v>3</v>
      </c>
    </row>
    <row r="26" spans="1:22" x14ac:dyDescent="0.3">
      <c r="A26" s="34" t="s">
        <v>63</v>
      </c>
      <c r="B26" s="11">
        <v>12</v>
      </c>
      <c r="C26" s="41">
        <v>1</v>
      </c>
      <c r="D26" s="41">
        <v>1</v>
      </c>
      <c r="E26" s="41">
        <v>1</v>
      </c>
      <c r="F26" s="26">
        <v>1</v>
      </c>
      <c r="G26" s="26">
        <v>0</v>
      </c>
      <c r="H26" s="11">
        <v>1</v>
      </c>
      <c r="I26" s="11">
        <f>ROUND(B26/$B$32*$B$34,0)</f>
        <v>10</v>
      </c>
      <c r="J26" s="11">
        <f>ROUNDUP(C26*$B$35,0)</f>
        <v>25</v>
      </c>
      <c r="K26" s="11">
        <f>D26*$B$36</f>
        <v>20</v>
      </c>
      <c r="L26" s="11">
        <f>Таблица3[[#This Row],[Контрольная работа]]*$C$37+Таблица3[[#This Row],[Работа на занятиях]]*$D$37+ H26*$B$37</f>
        <v>10</v>
      </c>
      <c r="M26" s="11">
        <f>SUM(Таблица3[[#This Row],[Вопрос1]:[Вопрос6]])</f>
        <v>0</v>
      </c>
      <c r="N26" s="11">
        <f t="shared" si="0"/>
        <v>65</v>
      </c>
      <c r="O26" s="11"/>
      <c r="P26" s="11"/>
      <c r="Q26" s="11"/>
      <c r="R26" s="11"/>
      <c r="S26" s="11"/>
      <c r="T26" s="11"/>
      <c r="U26" s="11"/>
      <c r="V26" s="11">
        <f>IF(Таблица3[[#This Row],[Итого]]&lt;60,2,IF(Таблица3[[#This Row],[Итого]]&lt;76,3,IF(Таблица3[[#This Row],[Итого]]&lt;86,4,5)))</f>
        <v>3</v>
      </c>
    </row>
    <row r="27" spans="1:22" x14ac:dyDescent="0.3">
      <c r="A27" s="35" t="s">
        <v>64</v>
      </c>
      <c r="B27" s="26">
        <v>6</v>
      </c>
      <c r="C27" s="43">
        <v>0</v>
      </c>
      <c r="D27" s="43">
        <v>0</v>
      </c>
      <c r="E27" s="43">
        <v>0</v>
      </c>
      <c r="F27" s="26">
        <v>1</v>
      </c>
      <c r="G27" s="26">
        <v>0</v>
      </c>
      <c r="H27" s="26">
        <v>0</v>
      </c>
      <c r="I27" s="11">
        <f>ROUND(B27/$B$32*$B$34,0)</f>
        <v>5</v>
      </c>
      <c r="J27" s="26">
        <f>ROUNDUP(C27*$B$35,0)</f>
        <v>0</v>
      </c>
      <c r="K27" s="26">
        <f>D27*$B$36</f>
        <v>0</v>
      </c>
      <c r="L27" s="33">
        <f>Таблица3[[#This Row],[Контрольная работа]]*$C$37+Таблица3[[#This Row],[Работа на занятиях]]*$D$37+ H27*$B$37</f>
        <v>5</v>
      </c>
      <c r="M27" s="33">
        <f>SUM(Таблица3[[#This Row],[Вопрос1]:[Вопрос6]])</f>
        <v>0</v>
      </c>
      <c r="N27" s="26">
        <f>ROUND(SUM(I27:M27),0)</f>
        <v>10</v>
      </c>
      <c r="O27" s="26"/>
      <c r="P27" s="26"/>
      <c r="Q27" s="26"/>
      <c r="R27" s="26"/>
      <c r="S27" s="26"/>
      <c r="T27" s="26"/>
      <c r="U27" s="26"/>
      <c r="V27" s="26">
        <f>IF(Таблица3[[#This Row],[Итого]]&lt;60,2,IF(Таблица3[[#This Row],[Итого]]&lt;76,3,IF(Таблица3[[#This Row],[Итого]]&lt;86,4,5)))</f>
        <v>2</v>
      </c>
    </row>
    <row r="28" spans="1:22" x14ac:dyDescent="0.3">
      <c r="A28" s="35" t="s">
        <v>65</v>
      </c>
      <c r="B28" s="26">
        <v>12</v>
      </c>
      <c r="C28" s="43">
        <v>1</v>
      </c>
      <c r="D28" s="43">
        <v>1</v>
      </c>
      <c r="E28" s="43">
        <v>1</v>
      </c>
      <c r="F28" s="26">
        <v>1</v>
      </c>
      <c r="G28" s="26">
        <v>0</v>
      </c>
      <c r="H28" s="26">
        <v>1</v>
      </c>
      <c r="I28" s="11">
        <f>ROUND(B28/$B$32*$B$34,0)</f>
        <v>10</v>
      </c>
      <c r="J28" s="26">
        <f>ROUNDUP(C28*$B$35,0)</f>
        <v>25</v>
      </c>
      <c r="K28" s="26">
        <f>D28*$B$36</f>
        <v>20</v>
      </c>
      <c r="L28" s="33">
        <f>Таблица3[[#This Row],[Контрольная работа]]*$C$37+Таблица3[[#This Row],[Работа на занятиях]]*$D$37+ H28*$B$37</f>
        <v>10</v>
      </c>
      <c r="M28" s="33">
        <f>SUM(Таблица3[[#This Row],[Вопрос1]:[Вопрос6]])</f>
        <v>0</v>
      </c>
      <c r="N28" s="26">
        <f>ROUND(SUM(I28:M28),0)</f>
        <v>65</v>
      </c>
      <c r="O28" s="26"/>
      <c r="P28" s="26"/>
      <c r="Q28" s="26"/>
      <c r="R28" s="26"/>
      <c r="S28" s="26"/>
      <c r="T28" s="26"/>
      <c r="U28" s="26"/>
      <c r="V28" s="26">
        <f>IF(Таблица3[[#This Row],[Итого]]&lt;60,2,IF(Таблица3[[#This Row],[Итого]]&lt;76,3,IF(Таблица3[[#This Row],[Итого]]&lt;86,4,5)))</f>
        <v>3</v>
      </c>
    </row>
    <row r="29" spans="1:22" x14ac:dyDescent="0.3">
      <c r="A29" s="2"/>
      <c r="B29" s="11"/>
      <c r="C29" s="11"/>
      <c r="D29" s="11"/>
      <c r="E29" s="11"/>
      <c r="F29" s="26"/>
      <c r="G29" s="26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1:22" x14ac:dyDescent="0.3">
      <c r="A30" s="2"/>
      <c r="B30" s="11"/>
      <c r="C30" s="11"/>
      <c r="D30" s="11"/>
      <c r="E30" s="11"/>
      <c r="F30" s="26"/>
      <c r="G30" s="26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2" spans="1:22" x14ac:dyDescent="0.3">
      <c r="A32" s="1" t="s">
        <v>27</v>
      </c>
      <c r="B32" s="12">
        <v>12</v>
      </c>
    </row>
    <row r="33" spans="1:16" x14ac:dyDescent="0.3">
      <c r="A33" s="31" t="s">
        <v>6</v>
      </c>
      <c r="B33" s="31"/>
      <c r="C33" s="3"/>
      <c r="D33" s="3"/>
      <c r="E33" s="3"/>
      <c r="F33" s="3"/>
      <c r="G33" s="3"/>
      <c r="H33" s="2"/>
      <c r="I33" s="2"/>
      <c r="O33" s="36" t="s">
        <v>37</v>
      </c>
      <c r="P33" s="36"/>
    </row>
    <row r="34" spans="1:16" ht="27" customHeight="1" x14ac:dyDescent="0.3">
      <c r="A34" s="27" t="s">
        <v>5</v>
      </c>
      <c r="B34" s="28">
        <v>10</v>
      </c>
      <c r="C34" s="29"/>
      <c r="D34" s="29"/>
      <c r="E34" s="2"/>
      <c r="F34" s="2"/>
      <c r="G34" s="2"/>
      <c r="H34" s="2"/>
      <c r="O34" s="32" t="s">
        <v>38</v>
      </c>
      <c r="P34" s="29">
        <f>COUNTIFS(Таблица3[Оценка],"=5")</f>
        <v>0</v>
      </c>
    </row>
    <row r="35" spans="1:16" ht="27" customHeight="1" x14ac:dyDescent="0.3">
      <c r="A35" s="27" t="s">
        <v>8</v>
      </c>
      <c r="B35" s="30">
        <v>25</v>
      </c>
      <c r="C35" s="29"/>
      <c r="D35" s="29"/>
      <c r="E35" s="2"/>
      <c r="F35" s="2"/>
      <c r="G35" s="2"/>
      <c r="H35" s="4"/>
      <c r="O35" s="32" t="s">
        <v>39</v>
      </c>
      <c r="P35" s="29">
        <f>COUNTIFS(Таблица3[Оценка],"=4")</f>
        <v>0</v>
      </c>
    </row>
    <row r="36" spans="1:16" ht="27" customHeight="1" x14ac:dyDescent="0.3">
      <c r="A36" s="27" t="s">
        <v>32</v>
      </c>
      <c r="B36" s="30">
        <v>20</v>
      </c>
      <c r="C36" s="29"/>
      <c r="D36" s="29"/>
      <c r="E36" s="2"/>
      <c r="F36" s="2"/>
      <c r="G36" s="2"/>
      <c r="H36" s="2"/>
      <c r="O36" s="32" t="s">
        <v>40</v>
      </c>
      <c r="P36" s="29">
        <f>COUNTIFS(Таблица3[Оценка],"=3")</f>
        <v>21</v>
      </c>
    </row>
    <row r="37" spans="1:16" ht="27" customHeight="1" x14ac:dyDescent="0.3">
      <c r="A37" s="27" t="s">
        <v>35</v>
      </c>
      <c r="B37" s="30">
        <v>5</v>
      </c>
      <c r="C37" s="30">
        <v>5</v>
      </c>
      <c r="D37" s="30">
        <v>5</v>
      </c>
      <c r="E37" s="2"/>
      <c r="F37" s="2"/>
      <c r="G37" s="2"/>
      <c r="H37" s="2"/>
      <c r="O37" s="32" t="s">
        <v>41</v>
      </c>
      <c r="P37" s="29">
        <f>COUNTIFS(Таблица3[Оценка],"=2")</f>
        <v>3</v>
      </c>
    </row>
    <row r="38" spans="1:16" ht="27" customHeight="1" x14ac:dyDescent="0.3">
      <c r="A38" s="27" t="s">
        <v>66</v>
      </c>
      <c r="B38" s="30">
        <v>30</v>
      </c>
      <c r="C38" s="29"/>
      <c r="D38" s="29"/>
      <c r="E38" s="2"/>
      <c r="F38" s="2"/>
      <c r="G38" s="2"/>
      <c r="H38" s="2"/>
    </row>
    <row r="43" spans="1:16" x14ac:dyDescent="0.3">
      <c r="A43" s="16" t="s">
        <v>20</v>
      </c>
      <c r="B43" s="17" t="s">
        <v>25</v>
      </c>
      <c r="C43" s="18" t="s">
        <v>26</v>
      </c>
    </row>
    <row r="44" spans="1:16" x14ac:dyDescent="0.3">
      <c r="A44" s="14" t="s">
        <v>21</v>
      </c>
      <c r="B44" s="13">
        <v>86</v>
      </c>
      <c r="C44" s="15">
        <v>100</v>
      </c>
    </row>
    <row r="45" spans="1:16" x14ac:dyDescent="0.3">
      <c r="A45" s="14" t="s">
        <v>22</v>
      </c>
      <c r="B45" s="13">
        <v>76</v>
      </c>
      <c r="C45" s="15">
        <v>85</v>
      </c>
    </row>
    <row r="46" spans="1:16" x14ac:dyDescent="0.3">
      <c r="A46" s="14" t="s">
        <v>23</v>
      </c>
      <c r="B46" s="13">
        <v>60</v>
      </c>
      <c r="C46" s="15">
        <v>75</v>
      </c>
    </row>
    <row r="47" spans="1:16" x14ac:dyDescent="0.3">
      <c r="A47" s="19" t="s">
        <v>24</v>
      </c>
      <c r="B47" s="20">
        <v>0</v>
      </c>
      <c r="C47" s="21">
        <v>59</v>
      </c>
    </row>
    <row r="49" spans="1:3" x14ac:dyDescent="0.3">
      <c r="A49" s="1"/>
      <c r="B49" s="1"/>
      <c r="C49" s="1"/>
    </row>
  </sheetData>
  <mergeCells count="5">
    <mergeCell ref="O33:P33"/>
    <mergeCell ref="I3:N3"/>
    <mergeCell ref="A2:N2"/>
    <mergeCell ref="B3:H3"/>
    <mergeCell ref="O3:T3"/>
  </mergeCells>
  <pageMargins left="0.7" right="0.7" top="0.75" bottom="0.75" header="0.3" footer="0.3"/>
  <pageSetup paperSize="9" orientation="portrait" verticalDpi="0" r:id="rId1"/>
  <legacy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431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Слеповичев</dc:creator>
  <cp:lastModifiedBy>Иван Слеповичев</cp:lastModifiedBy>
  <dcterms:created xsi:type="dcterms:W3CDTF">2020-06-05T10:29:38Z</dcterms:created>
  <dcterms:modified xsi:type="dcterms:W3CDTF">2023-06-09T15:52:06Z</dcterms:modified>
</cp:coreProperties>
</file>