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mc:AlternateContent xmlns:mc="http://schemas.openxmlformats.org/markup-compatibility/2006">
    <mc:Choice Requires="x15">
      <x15ac:absPath xmlns:x15ac="http://schemas.microsoft.com/office/spreadsheetml/2010/11/ac" url="C:\Users\vikas gupta\Downloads\"/>
    </mc:Choice>
  </mc:AlternateContent>
  <bookViews>
    <workbookView xWindow="0" yWindow="0" windowWidth="20490" windowHeight="7155" tabRatio="919" firstSheet="13" activeTab="14"/>
  </bookViews>
  <sheets>
    <sheet name="Historical Data" sheetId="40" r:id="rId1"/>
    <sheet name="Section 3-Average calculations " sheetId="41" r:id="rId2"/>
    <sheet name="Interest Rate Scenario " sheetId="47" r:id="rId3"/>
    <sheet name="Sales Revenue Scenario" sheetId="60" r:id="rId4"/>
    <sheet name="Coffee Supplies Scenario " sheetId="51" r:id="rId5"/>
    <sheet name="Baking Supplies Scenario " sheetId="52" r:id="rId6"/>
    <sheet name="General Consumables Scenario " sheetId="53" r:id="rId7"/>
    <sheet name="Ad-Hoc Maintenance Scenario " sheetId="54" r:id="rId8"/>
    <sheet name="Other costs Scenario" sheetId="55" r:id="rId9"/>
    <sheet name="Loan Amount sensitivity " sheetId="56" r:id="rId10"/>
    <sheet name="Loan Term Sensitivity" sheetId="57" r:id="rId11"/>
    <sheet name="Net Profit % allocation Sensiti" sheetId="59" r:id="rId12"/>
    <sheet name="Section 3 - Model" sheetId="1" r:id="rId13"/>
    <sheet name="Section 4 - Stochastic model" sheetId="61" r:id="rId14"/>
    <sheet name="Section 5 - Simulated Output" sheetId="71" r:id="rId15"/>
    <sheet name="Section 5 - Output Summary" sheetId="72" r:id="rId16"/>
    <sheet name="Section 5 - Risk Analysis" sheetId="73" r:id="rId17"/>
    <sheet name="Coffee Supplies- Normal Dist" sheetId="67" r:id="rId18"/>
    <sheet name="Sales Revenue- Error term" sheetId="68" r:id="rId19"/>
    <sheet name="Input dist- Baking Suppl Nor" sheetId="63" r:id="rId20"/>
    <sheet name="Ad-Hoc Maint- Input dist" sheetId="64" r:id="rId21"/>
    <sheet name="General Consumables- Input Dist" sheetId="66" r:id="rId22"/>
    <sheet name="Interest Rates Input Dist" sheetId="69" r:id="rId23"/>
  </sheets>
  <definedNames>
    <definedName name="_Sabat_Default_Yesor_No" localSheetId="13">'Section 4 - Stochastic model'!$C$13</definedName>
    <definedName name="_Sabat_Default_Yesor_No">'Section 3 - Model'!$C$13</definedName>
    <definedName name="Ad_hoc_maintenance" localSheetId="13">'Section 4 - Stochastic model'!$H$14</definedName>
    <definedName name="Ad_hoc_maintenance">'Section 3 - Model'!$H$14</definedName>
    <definedName name="Amount_of_repayment_outstanding" localSheetId="13">'Section 4 - Stochastic model'!$C$14</definedName>
    <definedName name="Amount_of_repayment_outstanding">'Section 3 - Model'!$C$14</definedName>
    <definedName name="Baking_supplies" localSheetId="13">'Section 4 - Stochastic model'!$H$12</definedName>
    <definedName name="Baking_supplies">'Section 3 - Model'!$H$12</definedName>
    <definedName name="Coffee_supplies" localSheetId="13">'Section 4 - Stochastic model'!$H$11</definedName>
    <definedName name="Coffee_supplies">'Section 3 - Model'!$H$11</definedName>
    <definedName name="General_consumables" localSheetId="13">'Section 4 - Stochastic model'!$H$13</definedName>
    <definedName name="General_consumables">'Section 3 - Model'!$H$13</definedName>
    <definedName name="Interest_rate_p.a." localSheetId="13">'Section 4 - Stochastic model'!$H$5</definedName>
    <definedName name="Interest_rate_p.a.">'Section 3 - Model'!$H$5</definedName>
    <definedName name="Loan_size" localSheetId="13">'Section 4 - Stochastic model'!$H$18</definedName>
    <definedName name="Loan_size">'Section 3 - Model'!$H$18</definedName>
    <definedName name="net_profit_set_aside_every_four_weeks_for_repaying_loan" localSheetId="13">'Section 4 - Stochastic model'!$H$20</definedName>
    <definedName name="net_profit_set_aside_every_four_weeks_for_repaying_loan">'Section 3 - Model'!$H$20</definedName>
    <definedName name="Other_costs" localSheetId="13">'Section 4 - Stochastic model'!$H$15</definedName>
    <definedName name="Other_costs">'Section 3 - Model'!$H$15</definedName>
    <definedName name="Profit_After_Repayment" localSheetId="13">'Section 4 - Stochastic model'!$C$15</definedName>
    <definedName name="Profit_After_Repayment">'Section 3 - Model'!$C$15</definedName>
    <definedName name="Required_repayment_on_the_loan" localSheetId="13">'Section 4 - Stochastic model'!$C$11</definedName>
    <definedName name="Required_repayment_on_the_loan">'Section 3 - Model'!$C$11</definedName>
    <definedName name="Sales_revenue" localSheetId="13">'Section 4 - Stochastic model'!$H$10</definedName>
    <definedName name="Sales_revenue">'Section 3 - Model'!$H$10</definedName>
    <definedName name="solver_adj" localSheetId="12" hidden="1">'Section 3 - Model'!$L$23</definedName>
    <definedName name="solver_adj" localSheetId="13" hidden="1">'Section 4 - Stochastic model'!$L$23</definedName>
    <definedName name="solver_cvg" localSheetId="12" hidden="1">0.0001</definedName>
    <definedName name="solver_cvg" localSheetId="13" hidden="1">0.0001</definedName>
    <definedName name="solver_drv" localSheetId="12" hidden="1">2</definedName>
    <definedName name="solver_drv" localSheetId="13" hidden="1">2</definedName>
    <definedName name="solver_eng" localSheetId="12" hidden="1">1</definedName>
    <definedName name="solver_eng" localSheetId="13" hidden="1">1</definedName>
    <definedName name="solver_est" localSheetId="12" hidden="1">1</definedName>
    <definedName name="solver_est" localSheetId="13" hidden="1">1</definedName>
    <definedName name="solver_itr" localSheetId="12" hidden="1">2147483647</definedName>
    <definedName name="solver_itr" localSheetId="13" hidden="1">2147483647</definedName>
    <definedName name="solver_mip" localSheetId="12" hidden="1">2147483647</definedName>
    <definedName name="solver_mip" localSheetId="13" hidden="1">2147483647</definedName>
    <definedName name="solver_mni" localSheetId="12" hidden="1">30</definedName>
    <definedName name="solver_mni" localSheetId="13" hidden="1">30</definedName>
    <definedName name="solver_mrt" localSheetId="12" hidden="1">0.075</definedName>
    <definedName name="solver_mrt" localSheetId="13" hidden="1">0.075</definedName>
    <definedName name="solver_msl" localSheetId="12" hidden="1">2</definedName>
    <definedName name="solver_msl" localSheetId="13" hidden="1">2</definedName>
    <definedName name="solver_neg" localSheetId="12" hidden="1">1</definedName>
    <definedName name="solver_neg" localSheetId="13" hidden="1">1</definedName>
    <definedName name="solver_nod" localSheetId="12" hidden="1">2147483647</definedName>
    <definedName name="solver_nod" localSheetId="13" hidden="1">2147483647</definedName>
    <definedName name="solver_num" localSheetId="12" hidden="1">1</definedName>
    <definedName name="solver_num" localSheetId="13" hidden="1">1</definedName>
    <definedName name="solver_nwt" localSheetId="12" hidden="1">1</definedName>
    <definedName name="solver_nwt" localSheetId="13" hidden="1">1</definedName>
    <definedName name="solver_opt" localSheetId="12" hidden="1">'Section 3 - Model'!#REF!</definedName>
    <definedName name="solver_opt" localSheetId="13" hidden="1">'Section 4 - Stochastic model'!#REF!</definedName>
    <definedName name="solver_pre" localSheetId="12" hidden="1">0.000001</definedName>
    <definedName name="solver_pre" localSheetId="13" hidden="1">0.000001</definedName>
    <definedName name="solver_rbv" localSheetId="12" hidden="1">2</definedName>
    <definedName name="solver_rbv" localSheetId="13" hidden="1">2</definedName>
    <definedName name="solver_rlx" localSheetId="12" hidden="1">2</definedName>
    <definedName name="solver_rlx" localSheetId="13" hidden="1">2</definedName>
    <definedName name="solver_rsd" localSheetId="12" hidden="1">0</definedName>
    <definedName name="solver_rsd" localSheetId="13" hidden="1">0</definedName>
    <definedName name="solver_scl" localSheetId="12" hidden="1">2</definedName>
    <definedName name="solver_scl" localSheetId="13" hidden="1">2</definedName>
    <definedName name="solver_sho" localSheetId="12" hidden="1">2</definedName>
    <definedName name="solver_sho" localSheetId="13" hidden="1">2</definedName>
    <definedName name="solver_ssz" localSheetId="12" hidden="1">100</definedName>
    <definedName name="solver_ssz" localSheetId="13" hidden="1">100</definedName>
    <definedName name="solver_tim" localSheetId="12" hidden="1">2147483647</definedName>
    <definedName name="solver_tim" localSheetId="13" hidden="1">2147483647</definedName>
    <definedName name="solver_tol" localSheetId="12" hidden="1">0.01</definedName>
    <definedName name="solver_tol" localSheetId="13" hidden="1">0.01</definedName>
    <definedName name="solver_typ" localSheetId="12" hidden="1">3</definedName>
    <definedName name="solver_typ" localSheetId="13" hidden="1">3</definedName>
    <definedName name="solver_val" localSheetId="12" hidden="1">0.3049</definedName>
    <definedName name="solver_val" localSheetId="13" hidden="1">0.3049</definedName>
    <definedName name="solver_ver" localSheetId="12" hidden="1">3</definedName>
    <definedName name="solver_ver" localSheetId="13" hidden="1">3</definedName>
    <definedName name="Term_of_the_loan__1__2__or_3_years" localSheetId="13">'Section 4 - Stochastic model'!$H$19</definedName>
    <definedName name="Term_of_the_loan__1__2__or_3_years">'Section 3 - Model'!$H$19</definedName>
  </definedNames>
  <calcPr calcId="152511" calcMode="autoNoTable"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4" i="73" l="1"/>
  <c r="G43" i="73"/>
  <c r="G42" i="73"/>
  <c r="G41" i="73"/>
  <c r="G40" i="73"/>
  <c r="G39" i="73"/>
  <c r="F44" i="73"/>
  <c r="F43" i="73"/>
  <c r="F42" i="73"/>
  <c r="F41" i="73"/>
  <c r="F40" i="73"/>
  <c r="F39" i="73"/>
  <c r="H32" i="73"/>
  <c r="H31" i="73"/>
  <c r="H30" i="73"/>
  <c r="H29" i="73"/>
  <c r="H28" i="73"/>
  <c r="H27" i="73"/>
  <c r="G32" i="73"/>
  <c r="G31" i="73"/>
  <c r="G30" i="73"/>
  <c r="G29" i="73"/>
  <c r="G28" i="73"/>
  <c r="G27" i="73"/>
  <c r="F32" i="73"/>
  <c r="F31" i="73"/>
  <c r="F30" i="73"/>
  <c r="F29" i="73"/>
  <c r="F28" i="73"/>
  <c r="F13" i="73"/>
  <c r="F12" i="73"/>
  <c r="F27" i="73"/>
  <c r="H14" i="73"/>
  <c r="H13" i="73"/>
  <c r="H12" i="73"/>
  <c r="F14" i="73"/>
  <c r="H17" i="73"/>
  <c r="H16" i="73"/>
  <c r="H15" i="73"/>
  <c r="G17" i="73"/>
  <c r="G16" i="73"/>
  <c r="G15" i="73"/>
  <c r="G14" i="73"/>
  <c r="G13" i="73"/>
  <c r="G12" i="73"/>
  <c r="F17" i="73" l="1"/>
  <c r="F16" i="73"/>
  <c r="F15" i="73"/>
  <c r="I177" i="72" l="1"/>
  <c r="I167" i="72"/>
  <c r="I168" i="72"/>
  <c r="I169" i="72"/>
  <c r="I170" i="72"/>
  <c r="I171" i="72"/>
  <c r="I172" i="72"/>
  <c r="I173" i="72"/>
  <c r="I174" i="72"/>
  <c r="I175" i="72"/>
  <c r="I176" i="72"/>
  <c r="I166" i="72"/>
  <c r="H177" i="72"/>
  <c r="I159" i="72"/>
  <c r="I160" i="72"/>
  <c r="I149" i="72"/>
  <c r="I150" i="72"/>
  <c r="I151" i="72"/>
  <c r="I152" i="72"/>
  <c r="I153" i="72"/>
  <c r="I154" i="72"/>
  <c r="I155" i="72"/>
  <c r="I156" i="72"/>
  <c r="I157" i="72"/>
  <c r="I158" i="72"/>
  <c r="I148" i="72"/>
  <c r="H160" i="72"/>
  <c r="I141" i="72"/>
  <c r="I131" i="72"/>
  <c r="I132" i="72"/>
  <c r="I133" i="72"/>
  <c r="I134" i="72"/>
  <c r="I135" i="72"/>
  <c r="I136" i="72"/>
  <c r="I137" i="72"/>
  <c r="I138" i="72"/>
  <c r="I139" i="72"/>
  <c r="I140" i="72"/>
  <c r="I130" i="72"/>
  <c r="H141" i="72"/>
  <c r="I126" i="72"/>
  <c r="I112" i="72"/>
  <c r="I113" i="72"/>
  <c r="I114" i="72"/>
  <c r="I115" i="72"/>
  <c r="I116" i="72"/>
  <c r="I117" i="72"/>
  <c r="I118" i="72"/>
  <c r="I119" i="72"/>
  <c r="I120" i="72"/>
  <c r="I121" i="72"/>
  <c r="I122" i="72"/>
  <c r="I123" i="72"/>
  <c r="I124" i="72"/>
  <c r="I125" i="72"/>
  <c r="I111" i="72"/>
  <c r="H126" i="72"/>
  <c r="N601" i="71"/>
  <c r="I107" i="72"/>
  <c r="I97" i="72"/>
  <c r="I98" i="72"/>
  <c r="I99" i="72"/>
  <c r="I100" i="72"/>
  <c r="I101" i="72"/>
  <c r="I102" i="72"/>
  <c r="I103" i="72"/>
  <c r="I104" i="72"/>
  <c r="I105" i="72"/>
  <c r="I106" i="72"/>
  <c r="I96" i="72"/>
  <c r="H107" i="72"/>
  <c r="I90" i="72"/>
  <c r="I78" i="72"/>
  <c r="I79" i="72"/>
  <c r="I80" i="72"/>
  <c r="I81" i="72"/>
  <c r="I82" i="72"/>
  <c r="I83" i="72"/>
  <c r="I84" i="72"/>
  <c r="I85" i="72"/>
  <c r="I86" i="72"/>
  <c r="I87" i="72"/>
  <c r="I88" i="72"/>
  <c r="I89" i="72"/>
  <c r="I77" i="72"/>
  <c r="H90" i="72"/>
  <c r="I69" i="72"/>
  <c r="I61" i="72"/>
  <c r="I62" i="72"/>
  <c r="I63" i="72"/>
  <c r="I64" i="72"/>
  <c r="I65" i="72"/>
  <c r="I66" i="72"/>
  <c r="I67" i="72"/>
  <c r="I68" i="72"/>
  <c r="I60" i="72"/>
  <c r="H69" i="72"/>
  <c r="I30" i="66"/>
  <c r="H42" i="64"/>
  <c r="I51" i="72"/>
  <c r="I42" i="72"/>
  <c r="I43" i="72"/>
  <c r="I44" i="72"/>
  <c r="I45" i="72"/>
  <c r="I46" i="72"/>
  <c r="I47" i="72"/>
  <c r="I48" i="72"/>
  <c r="I49" i="72"/>
  <c r="I50" i="72"/>
  <c r="I41" i="72"/>
  <c r="H51" i="72"/>
  <c r="I34" i="72"/>
  <c r="I25" i="72"/>
  <c r="I26" i="72"/>
  <c r="I27" i="72"/>
  <c r="I28" i="72"/>
  <c r="I29" i="72"/>
  <c r="I30" i="72"/>
  <c r="I31" i="72"/>
  <c r="I32" i="72"/>
  <c r="I33" i="72"/>
  <c r="I24" i="72"/>
  <c r="H34" i="72"/>
  <c r="H24" i="66"/>
  <c r="H25" i="66" s="1"/>
  <c r="H23" i="66"/>
  <c r="I38" i="63"/>
  <c r="H31" i="63"/>
  <c r="H32" i="63"/>
  <c r="H35" i="63" s="1"/>
  <c r="H33" i="63"/>
  <c r="H34" i="63"/>
  <c r="H30" i="63"/>
  <c r="H26" i="66" l="1"/>
  <c r="H36" i="63"/>
  <c r="H27" i="66" l="1"/>
  <c r="H28" i="66" s="1"/>
  <c r="I17" i="72" l="1"/>
  <c r="I8" i="72"/>
  <c r="I9" i="72"/>
  <c r="I10" i="72"/>
  <c r="I11" i="72"/>
  <c r="I12" i="72"/>
  <c r="I13" i="72"/>
  <c r="I14" i="72"/>
  <c r="I15" i="72"/>
  <c r="I16" i="72"/>
  <c r="I7" i="72"/>
  <c r="H17" i="72"/>
  <c r="P5" i="71" l="1"/>
  <c r="P6" i="71"/>
  <c r="P7" i="71"/>
  <c r="P8" i="71"/>
  <c r="P9" i="71"/>
  <c r="P10" i="71"/>
  <c r="P11" i="71"/>
  <c r="P12" i="71"/>
  <c r="P13" i="71"/>
  <c r="P14" i="71"/>
  <c r="P15" i="71"/>
  <c r="P16" i="71"/>
  <c r="P17" i="71"/>
  <c r="P18" i="71"/>
  <c r="P19" i="71"/>
  <c r="P20" i="71"/>
  <c r="P21" i="71"/>
  <c r="P22" i="71"/>
  <c r="P23" i="71"/>
  <c r="P24" i="71"/>
  <c r="P25" i="71"/>
  <c r="P26" i="71"/>
  <c r="P27" i="71"/>
  <c r="P28" i="71"/>
  <c r="P29" i="71"/>
  <c r="P30" i="71"/>
  <c r="P31" i="71"/>
  <c r="P32" i="71"/>
  <c r="P33" i="71"/>
  <c r="P34" i="71"/>
  <c r="P35" i="71"/>
  <c r="P36" i="71"/>
  <c r="P37" i="71"/>
  <c r="P38" i="71"/>
  <c r="P39" i="71"/>
  <c r="P40" i="71"/>
  <c r="P41" i="71"/>
  <c r="P42" i="71"/>
  <c r="P43" i="71"/>
  <c r="P44" i="71"/>
  <c r="P45" i="71"/>
  <c r="P46" i="71"/>
  <c r="P47" i="71"/>
  <c r="P48" i="71"/>
  <c r="P49" i="71"/>
  <c r="P50" i="71"/>
  <c r="P51" i="71"/>
  <c r="P52" i="71"/>
  <c r="P53" i="71"/>
  <c r="P54" i="71"/>
  <c r="P55" i="71"/>
  <c r="P56" i="71"/>
  <c r="P57" i="71"/>
  <c r="P58" i="71"/>
  <c r="P59" i="71"/>
  <c r="P60" i="71"/>
  <c r="P61" i="71"/>
  <c r="P62" i="71"/>
  <c r="P63" i="71"/>
  <c r="P64" i="71"/>
  <c r="P65" i="71"/>
  <c r="P66" i="71"/>
  <c r="P67" i="71"/>
  <c r="P68" i="71"/>
  <c r="P69" i="71"/>
  <c r="P70" i="71"/>
  <c r="P71" i="71"/>
  <c r="P72" i="71"/>
  <c r="P73" i="71"/>
  <c r="P74" i="71"/>
  <c r="P75" i="71"/>
  <c r="P76" i="71"/>
  <c r="P77" i="71"/>
  <c r="P78" i="71"/>
  <c r="P79" i="71"/>
  <c r="P80" i="71"/>
  <c r="P81" i="71"/>
  <c r="P82" i="71"/>
  <c r="P83" i="71"/>
  <c r="P84" i="71"/>
  <c r="P85" i="71"/>
  <c r="P86" i="71"/>
  <c r="P87" i="71"/>
  <c r="P88" i="71"/>
  <c r="P89" i="71"/>
  <c r="P90" i="71"/>
  <c r="P91" i="71"/>
  <c r="P92" i="71"/>
  <c r="P93" i="71"/>
  <c r="P94" i="71"/>
  <c r="P95" i="71"/>
  <c r="P96" i="71"/>
  <c r="P97" i="71"/>
  <c r="P98" i="71"/>
  <c r="P99" i="71"/>
  <c r="P100" i="71"/>
  <c r="P101" i="71"/>
  <c r="P102" i="71"/>
  <c r="P103" i="71"/>
  <c r="P104" i="71"/>
  <c r="P105" i="71"/>
  <c r="P106" i="71"/>
  <c r="P107" i="71"/>
  <c r="P108" i="71"/>
  <c r="P109" i="71"/>
  <c r="P110" i="71"/>
  <c r="P111" i="71"/>
  <c r="P112" i="71"/>
  <c r="P113" i="71"/>
  <c r="P114" i="71"/>
  <c r="P115" i="71"/>
  <c r="P116" i="71"/>
  <c r="P117" i="71"/>
  <c r="P118" i="71"/>
  <c r="P119" i="71"/>
  <c r="P120" i="71"/>
  <c r="P121" i="71"/>
  <c r="P122" i="71"/>
  <c r="P123" i="71"/>
  <c r="P124" i="71"/>
  <c r="P125" i="71"/>
  <c r="P126" i="71"/>
  <c r="P127" i="71"/>
  <c r="P128" i="71"/>
  <c r="P129" i="71"/>
  <c r="P130" i="71"/>
  <c r="P131" i="71"/>
  <c r="P132" i="71"/>
  <c r="P133" i="71"/>
  <c r="P134" i="71"/>
  <c r="P135" i="71"/>
  <c r="P136" i="71"/>
  <c r="P137" i="71"/>
  <c r="P138" i="71"/>
  <c r="P139" i="71"/>
  <c r="P140" i="71"/>
  <c r="P141" i="71"/>
  <c r="P142" i="71"/>
  <c r="P143" i="71"/>
  <c r="P144" i="71"/>
  <c r="P145" i="71"/>
  <c r="P146" i="71"/>
  <c r="P147" i="71"/>
  <c r="P148" i="71"/>
  <c r="P149" i="71"/>
  <c r="P150" i="71"/>
  <c r="P151" i="71"/>
  <c r="P152" i="71"/>
  <c r="P153" i="71"/>
  <c r="P154" i="71"/>
  <c r="P155" i="71"/>
  <c r="P156" i="71"/>
  <c r="P157" i="71"/>
  <c r="P158" i="71"/>
  <c r="P159" i="71"/>
  <c r="P160" i="71"/>
  <c r="P161" i="71"/>
  <c r="P162" i="71"/>
  <c r="P163" i="71"/>
  <c r="P164" i="71"/>
  <c r="P165" i="71"/>
  <c r="P166" i="71"/>
  <c r="P167" i="71"/>
  <c r="P168" i="71"/>
  <c r="P169" i="71"/>
  <c r="P170" i="71"/>
  <c r="P171" i="71"/>
  <c r="P172" i="71"/>
  <c r="P173" i="71"/>
  <c r="P174" i="71"/>
  <c r="P175" i="71"/>
  <c r="P176" i="71"/>
  <c r="P177" i="71"/>
  <c r="P178" i="71"/>
  <c r="P179" i="71"/>
  <c r="P180" i="71"/>
  <c r="P181" i="71"/>
  <c r="P182" i="71"/>
  <c r="P183" i="71"/>
  <c r="P184" i="71"/>
  <c r="P185" i="71"/>
  <c r="P186" i="71"/>
  <c r="P187" i="71"/>
  <c r="P188" i="71"/>
  <c r="P189" i="71"/>
  <c r="P190" i="71"/>
  <c r="P191" i="71"/>
  <c r="P192" i="71"/>
  <c r="P193" i="71"/>
  <c r="P194" i="71"/>
  <c r="P195" i="71"/>
  <c r="P196" i="71"/>
  <c r="P197" i="71"/>
  <c r="P198" i="71"/>
  <c r="P199" i="71"/>
  <c r="P200" i="71"/>
  <c r="P201" i="71"/>
  <c r="P202" i="71"/>
  <c r="P203" i="71"/>
  <c r="P204" i="71"/>
  <c r="P205" i="71"/>
  <c r="P206" i="71"/>
  <c r="P207" i="71"/>
  <c r="P208" i="71"/>
  <c r="P209" i="71"/>
  <c r="P210" i="71"/>
  <c r="P211" i="71"/>
  <c r="P212" i="71"/>
  <c r="P213" i="71"/>
  <c r="P214" i="71"/>
  <c r="P215" i="71"/>
  <c r="P216" i="71"/>
  <c r="P217" i="71"/>
  <c r="P218" i="71"/>
  <c r="P219" i="71"/>
  <c r="P220" i="71"/>
  <c r="P221" i="71"/>
  <c r="P222" i="71"/>
  <c r="P223" i="71"/>
  <c r="P224" i="71"/>
  <c r="P225" i="71"/>
  <c r="P226" i="71"/>
  <c r="P227" i="71"/>
  <c r="P228" i="71"/>
  <c r="P229" i="71"/>
  <c r="P230" i="71"/>
  <c r="P231" i="71"/>
  <c r="P232" i="71"/>
  <c r="P233" i="71"/>
  <c r="P234" i="71"/>
  <c r="P235" i="71"/>
  <c r="P236" i="71"/>
  <c r="P237" i="71"/>
  <c r="P238" i="71"/>
  <c r="P239" i="71"/>
  <c r="P240" i="71"/>
  <c r="P241" i="71"/>
  <c r="P242" i="71"/>
  <c r="P243" i="71"/>
  <c r="P244" i="71"/>
  <c r="P245" i="71"/>
  <c r="P246" i="71"/>
  <c r="P247" i="71"/>
  <c r="P248" i="71"/>
  <c r="P249" i="71"/>
  <c r="P250" i="71"/>
  <c r="P251" i="71"/>
  <c r="P252" i="71"/>
  <c r="P253" i="71"/>
  <c r="P254" i="71"/>
  <c r="P255" i="71"/>
  <c r="P256" i="71"/>
  <c r="P257" i="71"/>
  <c r="P258" i="71"/>
  <c r="P259" i="71"/>
  <c r="P260" i="71"/>
  <c r="P261" i="71"/>
  <c r="P262" i="71"/>
  <c r="P263" i="71"/>
  <c r="P264" i="71"/>
  <c r="P265" i="71"/>
  <c r="P266" i="71"/>
  <c r="P267" i="71"/>
  <c r="P268" i="71"/>
  <c r="P269" i="71"/>
  <c r="P270" i="71"/>
  <c r="P271" i="71"/>
  <c r="P272" i="71"/>
  <c r="P273" i="71"/>
  <c r="P274" i="71"/>
  <c r="P275" i="71"/>
  <c r="P276" i="71"/>
  <c r="P277" i="71"/>
  <c r="P278" i="71"/>
  <c r="P279" i="71"/>
  <c r="P280" i="71"/>
  <c r="P281" i="71"/>
  <c r="P282" i="71"/>
  <c r="P283" i="71"/>
  <c r="P284" i="71"/>
  <c r="P285" i="71"/>
  <c r="P286" i="71"/>
  <c r="P287" i="71"/>
  <c r="P288" i="71"/>
  <c r="P289" i="71"/>
  <c r="P290" i="71"/>
  <c r="P291" i="71"/>
  <c r="P292" i="71"/>
  <c r="P293" i="71"/>
  <c r="P294" i="71"/>
  <c r="P295" i="71"/>
  <c r="P296" i="71"/>
  <c r="P297" i="71"/>
  <c r="P298" i="71"/>
  <c r="P299" i="71"/>
  <c r="P300" i="71"/>
  <c r="P301" i="71"/>
  <c r="P302" i="71"/>
  <c r="P303" i="71"/>
  <c r="P304" i="71"/>
  <c r="P305" i="71"/>
  <c r="P306" i="71"/>
  <c r="P307" i="71"/>
  <c r="P308" i="71"/>
  <c r="P309" i="71"/>
  <c r="P310" i="71"/>
  <c r="P311" i="71"/>
  <c r="P312" i="71"/>
  <c r="P313" i="71"/>
  <c r="P314" i="71"/>
  <c r="P315" i="71"/>
  <c r="P316" i="71"/>
  <c r="P317" i="71"/>
  <c r="P318" i="71"/>
  <c r="P319" i="71"/>
  <c r="P320" i="71"/>
  <c r="P321" i="71"/>
  <c r="P322" i="71"/>
  <c r="P323" i="71"/>
  <c r="P324" i="71"/>
  <c r="P325" i="71"/>
  <c r="P326" i="71"/>
  <c r="P327" i="71"/>
  <c r="P328" i="71"/>
  <c r="P329" i="71"/>
  <c r="P330" i="71"/>
  <c r="P331" i="71"/>
  <c r="P332" i="71"/>
  <c r="P333" i="71"/>
  <c r="P334" i="71"/>
  <c r="P335" i="71"/>
  <c r="P336" i="71"/>
  <c r="P337" i="71"/>
  <c r="P338" i="71"/>
  <c r="P339" i="71"/>
  <c r="P340" i="71"/>
  <c r="P341" i="71"/>
  <c r="P342" i="71"/>
  <c r="P343" i="71"/>
  <c r="P344" i="71"/>
  <c r="P345" i="71"/>
  <c r="P346" i="71"/>
  <c r="P347" i="71"/>
  <c r="P348" i="71"/>
  <c r="P349" i="71"/>
  <c r="P350" i="71"/>
  <c r="P351" i="71"/>
  <c r="P352" i="71"/>
  <c r="P353" i="71"/>
  <c r="P354" i="71"/>
  <c r="P355" i="71"/>
  <c r="P356" i="71"/>
  <c r="P357" i="71"/>
  <c r="P358" i="71"/>
  <c r="P359" i="71"/>
  <c r="P360" i="71"/>
  <c r="P361" i="71"/>
  <c r="P362" i="71"/>
  <c r="P363" i="71"/>
  <c r="P364" i="71"/>
  <c r="P365" i="71"/>
  <c r="P366" i="71"/>
  <c r="P367" i="71"/>
  <c r="P368" i="71"/>
  <c r="P369" i="71"/>
  <c r="P370" i="71"/>
  <c r="P371" i="71"/>
  <c r="P372" i="71"/>
  <c r="P373" i="71"/>
  <c r="P374" i="71"/>
  <c r="P375" i="71"/>
  <c r="P376" i="71"/>
  <c r="P377" i="71"/>
  <c r="P378" i="71"/>
  <c r="P379" i="71"/>
  <c r="P380" i="71"/>
  <c r="P381" i="71"/>
  <c r="P382" i="71"/>
  <c r="P383" i="71"/>
  <c r="P384" i="71"/>
  <c r="P385" i="71"/>
  <c r="P386" i="71"/>
  <c r="P387" i="71"/>
  <c r="P388" i="71"/>
  <c r="P389" i="71"/>
  <c r="P390" i="71"/>
  <c r="P391" i="71"/>
  <c r="P392" i="71"/>
  <c r="P393" i="71"/>
  <c r="P394" i="71"/>
  <c r="P395" i="71"/>
  <c r="P396" i="71"/>
  <c r="P397" i="71"/>
  <c r="P398" i="71"/>
  <c r="P399" i="71"/>
  <c r="P400" i="71"/>
  <c r="P401" i="71"/>
  <c r="P402" i="71"/>
  <c r="P403" i="71"/>
  <c r="P404" i="71"/>
  <c r="P405" i="71"/>
  <c r="P406" i="71"/>
  <c r="P407" i="71"/>
  <c r="P408" i="71"/>
  <c r="P409" i="71"/>
  <c r="P410" i="71"/>
  <c r="P411" i="71"/>
  <c r="P412" i="71"/>
  <c r="P413" i="71"/>
  <c r="P414" i="71"/>
  <c r="P415" i="71"/>
  <c r="P416" i="71"/>
  <c r="P417" i="71"/>
  <c r="P418" i="71"/>
  <c r="P419" i="71"/>
  <c r="P420" i="71"/>
  <c r="P421" i="71"/>
  <c r="P422" i="71"/>
  <c r="P423" i="71"/>
  <c r="P424" i="71"/>
  <c r="P425" i="71"/>
  <c r="P426" i="71"/>
  <c r="P427" i="71"/>
  <c r="P428" i="71"/>
  <c r="P429" i="71"/>
  <c r="P430" i="71"/>
  <c r="P431" i="71"/>
  <c r="P432" i="71"/>
  <c r="P433" i="71"/>
  <c r="P434" i="71"/>
  <c r="P435" i="71"/>
  <c r="P436" i="71"/>
  <c r="P437" i="71"/>
  <c r="P438" i="71"/>
  <c r="P439" i="71"/>
  <c r="P440" i="71"/>
  <c r="P441" i="71"/>
  <c r="P442" i="71"/>
  <c r="P443" i="71"/>
  <c r="P444" i="71"/>
  <c r="P445" i="71"/>
  <c r="P446" i="71"/>
  <c r="P447" i="71"/>
  <c r="P448" i="71"/>
  <c r="P449" i="71"/>
  <c r="P450" i="71"/>
  <c r="P451" i="71"/>
  <c r="P452" i="71"/>
  <c r="P453" i="71"/>
  <c r="P454" i="71"/>
  <c r="P455" i="71"/>
  <c r="P456" i="71"/>
  <c r="P457" i="71"/>
  <c r="P458" i="71"/>
  <c r="P459" i="71"/>
  <c r="P460" i="71"/>
  <c r="P461" i="71"/>
  <c r="P462" i="71"/>
  <c r="P463" i="71"/>
  <c r="P464" i="71"/>
  <c r="P465" i="71"/>
  <c r="P466" i="71"/>
  <c r="P467" i="71"/>
  <c r="P468" i="71"/>
  <c r="P469" i="71"/>
  <c r="P470" i="71"/>
  <c r="P471" i="71"/>
  <c r="P472" i="71"/>
  <c r="P473" i="71"/>
  <c r="P474" i="71"/>
  <c r="P475" i="71"/>
  <c r="P476" i="71"/>
  <c r="P477" i="71"/>
  <c r="P478" i="71"/>
  <c r="P479" i="71"/>
  <c r="P480" i="71"/>
  <c r="P481" i="71"/>
  <c r="P482" i="71"/>
  <c r="P483" i="71"/>
  <c r="P484" i="71"/>
  <c r="P485" i="71"/>
  <c r="P486" i="71"/>
  <c r="P487" i="71"/>
  <c r="P488" i="71"/>
  <c r="P489" i="71"/>
  <c r="P490" i="71"/>
  <c r="P491" i="71"/>
  <c r="P492" i="71"/>
  <c r="P493" i="71"/>
  <c r="P494" i="71"/>
  <c r="P495" i="71"/>
  <c r="P496" i="71"/>
  <c r="P497" i="71"/>
  <c r="P498" i="71"/>
  <c r="P499" i="71"/>
  <c r="P500" i="71"/>
  <c r="P501" i="71"/>
  <c r="P502" i="71"/>
  <c r="P503" i="71"/>
  <c r="P504" i="71"/>
  <c r="P505" i="71"/>
  <c r="P506" i="71"/>
  <c r="P507" i="71"/>
  <c r="P508" i="71"/>
  <c r="P509" i="71"/>
  <c r="P510" i="71"/>
  <c r="P511" i="71"/>
  <c r="P512" i="71"/>
  <c r="P513" i="71"/>
  <c r="P514" i="71"/>
  <c r="P515" i="71"/>
  <c r="P516" i="71"/>
  <c r="P517" i="71"/>
  <c r="P518" i="71"/>
  <c r="P519" i="71"/>
  <c r="P520" i="71"/>
  <c r="P521" i="71"/>
  <c r="P522" i="71"/>
  <c r="P523" i="71"/>
  <c r="P524" i="71"/>
  <c r="P525" i="71"/>
  <c r="P526" i="71"/>
  <c r="P527" i="71"/>
  <c r="P528" i="71"/>
  <c r="P529" i="71"/>
  <c r="P530" i="71"/>
  <c r="P531" i="71"/>
  <c r="P532" i="71"/>
  <c r="P533" i="71"/>
  <c r="P534" i="71"/>
  <c r="P535" i="71"/>
  <c r="P536" i="71"/>
  <c r="P537" i="71"/>
  <c r="P538" i="71"/>
  <c r="P539" i="71"/>
  <c r="P540" i="71"/>
  <c r="P541" i="71"/>
  <c r="P542" i="71"/>
  <c r="P543" i="71"/>
  <c r="P544" i="71"/>
  <c r="P545" i="71"/>
  <c r="P546" i="71"/>
  <c r="P547" i="71"/>
  <c r="P548" i="71"/>
  <c r="P549" i="71"/>
  <c r="P550" i="71"/>
  <c r="P551" i="71"/>
  <c r="P552" i="71"/>
  <c r="P553" i="71"/>
  <c r="P554" i="71"/>
  <c r="P555" i="71"/>
  <c r="P556" i="71"/>
  <c r="P557" i="71"/>
  <c r="P558" i="71"/>
  <c r="P559" i="71"/>
  <c r="P560" i="71"/>
  <c r="P561" i="71"/>
  <c r="P562" i="71"/>
  <c r="P563" i="71"/>
  <c r="P564" i="71"/>
  <c r="P565" i="71"/>
  <c r="P566" i="71"/>
  <c r="P567" i="71"/>
  <c r="P568" i="71"/>
  <c r="P569" i="71"/>
  <c r="P570" i="71"/>
  <c r="P571" i="71"/>
  <c r="P572" i="71"/>
  <c r="P573" i="71"/>
  <c r="P574" i="71"/>
  <c r="P575" i="71"/>
  <c r="P576" i="71"/>
  <c r="P577" i="71"/>
  <c r="P578" i="71"/>
  <c r="P579" i="71"/>
  <c r="P580" i="71"/>
  <c r="P581" i="71"/>
  <c r="P582" i="71"/>
  <c r="P583" i="71"/>
  <c r="P584" i="71"/>
  <c r="P585" i="71"/>
  <c r="P586" i="71"/>
  <c r="P587" i="71"/>
  <c r="P588" i="71"/>
  <c r="P589" i="71"/>
  <c r="P590" i="71"/>
  <c r="P591" i="71"/>
  <c r="P592" i="71"/>
  <c r="P593" i="71"/>
  <c r="P594" i="71"/>
  <c r="P595" i="71"/>
  <c r="P596" i="71"/>
  <c r="P597" i="71"/>
  <c r="P598" i="71"/>
  <c r="P599" i="71"/>
  <c r="P600" i="71"/>
  <c r="P601" i="71"/>
  <c r="P602" i="71"/>
  <c r="P603" i="71"/>
  <c r="P4" i="71"/>
  <c r="O6" i="71"/>
  <c r="O7" i="71"/>
  <c r="O8" i="71"/>
  <c r="O9" i="71"/>
  <c r="O10" i="71"/>
  <c r="O11" i="71"/>
  <c r="O12" i="71"/>
  <c r="O13" i="71"/>
  <c r="O14" i="71"/>
  <c r="O15" i="71"/>
  <c r="O16" i="71"/>
  <c r="O17" i="71"/>
  <c r="O18" i="71"/>
  <c r="O19" i="71"/>
  <c r="O20" i="71"/>
  <c r="O21" i="71"/>
  <c r="O22" i="71"/>
  <c r="O23" i="71"/>
  <c r="O24" i="71"/>
  <c r="O25" i="71"/>
  <c r="O26" i="71"/>
  <c r="O27" i="71"/>
  <c r="O28" i="71"/>
  <c r="O29" i="71"/>
  <c r="O30" i="71"/>
  <c r="O31" i="71"/>
  <c r="O32" i="71"/>
  <c r="O33" i="71"/>
  <c r="O34" i="71"/>
  <c r="O35" i="71"/>
  <c r="O36" i="71"/>
  <c r="O37" i="71"/>
  <c r="O38" i="71"/>
  <c r="O39" i="71"/>
  <c r="O40" i="71"/>
  <c r="O41" i="71"/>
  <c r="O42" i="71"/>
  <c r="O43" i="71"/>
  <c r="O44" i="71"/>
  <c r="O45" i="71"/>
  <c r="O46" i="71"/>
  <c r="O47" i="71"/>
  <c r="O48" i="71"/>
  <c r="O49" i="71"/>
  <c r="O50" i="71"/>
  <c r="O51" i="71"/>
  <c r="O52" i="71"/>
  <c r="O53" i="71"/>
  <c r="O54" i="71"/>
  <c r="O55" i="71"/>
  <c r="O56" i="71"/>
  <c r="O57" i="71"/>
  <c r="O58" i="71"/>
  <c r="O59" i="71"/>
  <c r="O60" i="71"/>
  <c r="O61" i="71"/>
  <c r="O62" i="71"/>
  <c r="O63" i="71"/>
  <c r="O64" i="71"/>
  <c r="O65" i="71"/>
  <c r="O66" i="71"/>
  <c r="O67" i="71"/>
  <c r="O68" i="71"/>
  <c r="O69" i="71"/>
  <c r="O70" i="71"/>
  <c r="O71" i="71"/>
  <c r="O72" i="71"/>
  <c r="O73" i="71"/>
  <c r="O74" i="71"/>
  <c r="O75" i="71"/>
  <c r="O76" i="71"/>
  <c r="O77" i="71"/>
  <c r="O78" i="71"/>
  <c r="O79" i="71"/>
  <c r="O80" i="71"/>
  <c r="O81" i="71"/>
  <c r="O82" i="71"/>
  <c r="O83" i="71"/>
  <c r="O84" i="71"/>
  <c r="O85" i="71"/>
  <c r="O86" i="71"/>
  <c r="O87" i="71"/>
  <c r="O88" i="71"/>
  <c r="O89" i="71"/>
  <c r="O90" i="71"/>
  <c r="O91" i="71"/>
  <c r="O92" i="71"/>
  <c r="O93" i="71"/>
  <c r="O94" i="71"/>
  <c r="O95" i="71"/>
  <c r="O96" i="71"/>
  <c r="O97" i="71"/>
  <c r="O98" i="71"/>
  <c r="O99" i="71"/>
  <c r="O100" i="71"/>
  <c r="O101" i="71"/>
  <c r="O102" i="71"/>
  <c r="O103" i="71"/>
  <c r="O104" i="71"/>
  <c r="O105" i="71"/>
  <c r="O106" i="71"/>
  <c r="O107" i="71"/>
  <c r="O108" i="71"/>
  <c r="O109" i="71"/>
  <c r="O110" i="71"/>
  <c r="O111" i="71"/>
  <c r="O112" i="71"/>
  <c r="O113" i="71"/>
  <c r="O114" i="71"/>
  <c r="O115" i="71"/>
  <c r="O116" i="71"/>
  <c r="O117" i="71"/>
  <c r="O118" i="71"/>
  <c r="O119" i="71"/>
  <c r="O120" i="71"/>
  <c r="O121" i="71"/>
  <c r="O122" i="71"/>
  <c r="O123" i="71"/>
  <c r="O124" i="71"/>
  <c r="O125" i="71"/>
  <c r="O126" i="71"/>
  <c r="O127" i="71"/>
  <c r="O128" i="71"/>
  <c r="O129" i="71"/>
  <c r="O130" i="71"/>
  <c r="O131" i="71"/>
  <c r="O132" i="71"/>
  <c r="O133" i="71"/>
  <c r="O134" i="71"/>
  <c r="O135" i="71"/>
  <c r="O136" i="71"/>
  <c r="O137" i="71"/>
  <c r="O138" i="71"/>
  <c r="O139" i="71"/>
  <c r="O140" i="71"/>
  <c r="O141" i="71"/>
  <c r="O142" i="71"/>
  <c r="O143" i="71"/>
  <c r="O144" i="71"/>
  <c r="O145" i="71"/>
  <c r="O146" i="71"/>
  <c r="O147" i="71"/>
  <c r="O148" i="71"/>
  <c r="O149" i="71"/>
  <c r="O150" i="71"/>
  <c r="O151" i="71"/>
  <c r="O152" i="71"/>
  <c r="O153" i="71"/>
  <c r="O154" i="71"/>
  <c r="O155" i="71"/>
  <c r="O156" i="71"/>
  <c r="O157" i="71"/>
  <c r="O158" i="71"/>
  <c r="O159" i="71"/>
  <c r="O160" i="71"/>
  <c r="O161" i="71"/>
  <c r="O162" i="71"/>
  <c r="O163" i="71"/>
  <c r="O164" i="71"/>
  <c r="O165" i="71"/>
  <c r="O166" i="71"/>
  <c r="O167" i="71"/>
  <c r="O168" i="71"/>
  <c r="O169" i="71"/>
  <c r="O170" i="71"/>
  <c r="O171" i="71"/>
  <c r="O172" i="71"/>
  <c r="O173" i="71"/>
  <c r="O174" i="71"/>
  <c r="O175" i="71"/>
  <c r="O176" i="71"/>
  <c r="O177" i="71"/>
  <c r="O178" i="71"/>
  <c r="O179" i="71"/>
  <c r="O180" i="71"/>
  <c r="O181" i="71"/>
  <c r="O182" i="71"/>
  <c r="O183" i="71"/>
  <c r="O184" i="71"/>
  <c r="O185" i="71"/>
  <c r="O186" i="71"/>
  <c r="O187" i="71"/>
  <c r="O188" i="71"/>
  <c r="O189" i="71"/>
  <c r="O190" i="71"/>
  <c r="O191" i="71"/>
  <c r="O192" i="71"/>
  <c r="O193" i="71"/>
  <c r="O194" i="71"/>
  <c r="O195" i="71"/>
  <c r="O196" i="71"/>
  <c r="O197" i="71"/>
  <c r="O198" i="71"/>
  <c r="O199" i="71"/>
  <c r="O200" i="71"/>
  <c r="O201" i="71"/>
  <c r="O202" i="71"/>
  <c r="O203" i="71"/>
  <c r="O204" i="71"/>
  <c r="O205" i="71"/>
  <c r="O206" i="71"/>
  <c r="O207" i="71"/>
  <c r="O208" i="71"/>
  <c r="O209" i="71"/>
  <c r="O210" i="71"/>
  <c r="O211" i="71"/>
  <c r="O212" i="71"/>
  <c r="O213" i="71"/>
  <c r="O214" i="71"/>
  <c r="O215" i="71"/>
  <c r="O216" i="71"/>
  <c r="O217" i="71"/>
  <c r="O218" i="71"/>
  <c r="O219" i="71"/>
  <c r="O220" i="71"/>
  <c r="O221" i="71"/>
  <c r="O222" i="71"/>
  <c r="O223" i="71"/>
  <c r="O224" i="71"/>
  <c r="O225" i="71"/>
  <c r="O226" i="71"/>
  <c r="O227" i="71"/>
  <c r="O228" i="71"/>
  <c r="O229" i="71"/>
  <c r="O230" i="71"/>
  <c r="O231" i="71"/>
  <c r="O232" i="71"/>
  <c r="O233" i="71"/>
  <c r="O234" i="71"/>
  <c r="O235" i="71"/>
  <c r="O236" i="71"/>
  <c r="O237" i="71"/>
  <c r="O238" i="71"/>
  <c r="O239" i="71"/>
  <c r="O240" i="71"/>
  <c r="O241" i="71"/>
  <c r="O242" i="71"/>
  <c r="O243" i="71"/>
  <c r="O244" i="71"/>
  <c r="O245" i="71"/>
  <c r="O246" i="71"/>
  <c r="O247" i="71"/>
  <c r="O248" i="71"/>
  <c r="O249" i="71"/>
  <c r="O250" i="71"/>
  <c r="O251" i="71"/>
  <c r="O252" i="71"/>
  <c r="O253" i="71"/>
  <c r="O254" i="71"/>
  <c r="O255" i="71"/>
  <c r="O256" i="71"/>
  <c r="O257" i="71"/>
  <c r="O258" i="71"/>
  <c r="O259" i="71"/>
  <c r="O260" i="71"/>
  <c r="O261" i="71"/>
  <c r="O262" i="71"/>
  <c r="O263" i="71"/>
  <c r="O264" i="71"/>
  <c r="O265" i="71"/>
  <c r="O266" i="71"/>
  <c r="O267" i="71"/>
  <c r="O268" i="71"/>
  <c r="O269" i="71"/>
  <c r="O270" i="71"/>
  <c r="O271" i="71"/>
  <c r="O272" i="71"/>
  <c r="O273" i="71"/>
  <c r="O274" i="71"/>
  <c r="O275" i="71"/>
  <c r="O276" i="71"/>
  <c r="O277" i="71"/>
  <c r="O278" i="71"/>
  <c r="O279" i="71"/>
  <c r="O280" i="71"/>
  <c r="O281" i="71"/>
  <c r="O282" i="71"/>
  <c r="O283" i="71"/>
  <c r="O284" i="71"/>
  <c r="O285" i="71"/>
  <c r="O286" i="71"/>
  <c r="O287" i="71"/>
  <c r="O288" i="71"/>
  <c r="O289" i="71"/>
  <c r="O290" i="71"/>
  <c r="O291" i="71"/>
  <c r="O292" i="71"/>
  <c r="O293" i="71"/>
  <c r="O294" i="71"/>
  <c r="O295" i="71"/>
  <c r="O296" i="71"/>
  <c r="O297" i="71"/>
  <c r="O298" i="71"/>
  <c r="O299" i="71"/>
  <c r="O300" i="71"/>
  <c r="O301" i="71"/>
  <c r="O302" i="71"/>
  <c r="O303" i="71"/>
  <c r="O304" i="71"/>
  <c r="O305" i="71"/>
  <c r="O306" i="71"/>
  <c r="O307" i="71"/>
  <c r="O308" i="71"/>
  <c r="O309" i="71"/>
  <c r="O310" i="71"/>
  <c r="O311" i="71"/>
  <c r="O312" i="71"/>
  <c r="O313" i="71"/>
  <c r="O314" i="71"/>
  <c r="O315" i="71"/>
  <c r="O316" i="71"/>
  <c r="O317" i="71"/>
  <c r="O318" i="71"/>
  <c r="O319" i="71"/>
  <c r="O320" i="71"/>
  <c r="O321" i="71"/>
  <c r="O322" i="71"/>
  <c r="O323" i="71"/>
  <c r="O324" i="71"/>
  <c r="O325" i="71"/>
  <c r="O326" i="71"/>
  <c r="O327" i="71"/>
  <c r="O328" i="71"/>
  <c r="O329" i="71"/>
  <c r="O330" i="71"/>
  <c r="O331" i="71"/>
  <c r="O332" i="71"/>
  <c r="O333" i="71"/>
  <c r="O334" i="71"/>
  <c r="O335" i="71"/>
  <c r="O336" i="71"/>
  <c r="O337" i="71"/>
  <c r="O338" i="71"/>
  <c r="O339" i="71"/>
  <c r="O340" i="71"/>
  <c r="O341" i="71"/>
  <c r="O342" i="71"/>
  <c r="O343" i="71"/>
  <c r="O344" i="71"/>
  <c r="O345" i="71"/>
  <c r="O346" i="71"/>
  <c r="O347" i="71"/>
  <c r="O348" i="71"/>
  <c r="O349" i="71"/>
  <c r="O350" i="71"/>
  <c r="O351" i="71"/>
  <c r="O352" i="71"/>
  <c r="O353" i="71"/>
  <c r="O354" i="71"/>
  <c r="O355" i="71"/>
  <c r="O356" i="71"/>
  <c r="O357" i="71"/>
  <c r="O358" i="71"/>
  <c r="O359" i="71"/>
  <c r="O360" i="71"/>
  <c r="O361" i="71"/>
  <c r="O362" i="71"/>
  <c r="O363" i="71"/>
  <c r="O364" i="71"/>
  <c r="O365" i="71"/>
  <c r="O366" i="71"/>
  <c r="O367" i="71"/>
  <c r="O368" i="71"/>
  <c r="O369" i="71"/>
  <c r="O370" i="71"/>
  <c r="O371" i="71"/>
  <c r="O372" i="71"/>
  <c r="O373" i="71"/>
  <c r="O374" i="71"/>
  <c r="O375" i="71"/>
  <c r="O376" i="71"/>
  <c r="O377" i="71"/>
  <c r="O378" i="71"/>
  <c r="O379" i="71"/>
  <c r="O380" i="71"/>
  <c r="O381" i="71"/>
  <c r="O382" i="71"/>
  <c r="O383" i="71"/>
  <c r="O384" i="71"/>
  <c r="O385" i="71"/>
  <c r="O386" i="71"/>
  <c r="O387" i="71"/>
  <c r="O388" i="71"/>
  <c r="O389" i="71"/>
  <c r="O390" i="71"/>
  <c r="O391" i="71"/>
  <c r="O392" i="71"/>
  <c r="O393" i="71"/>
  <c r="O394" i="71"/>
  <c r="O395" i="71"/>
  <c r="O396" i="71"/>
  <c r="O397" i="71"/>
  <c r="O398" i="71"/>
  <c r="O399" i="71"/>
  <c r="O400" i="71"/>
  <c r="O401" i="71"/>
  <c r="O402" i="71"/>
  <c r="O403" i="71"/>
  <c r="O404" i="71"/>
  <c r="O405" i="71"/>
  <c r="O406" i="71"/>
  <c r="O407" i="71"/>
  <c r="O408" i="71"/>
  <c r="O409" i="71"/>
  <c r="O410" i="71"/>
  <c r="O411" i="71"/>
  <c r="O412" i="71"/>
  <c r="O413" i="71"/>
  <c r="O414" i="71"/>
  <c r="O415" i="71"/>
  <c r="O416" i="71"/>
  <c r="O417" i="71"/>
  <c r="O418" i="71"/>
  <c r="O419" i="71"/>
  <c r="O420" i="71"/>
  <c r="O421" i="71"/>
  <c r="O422" i="71"/>
  <c r="O423" i="71"/>
  <c r="O424" i="71"/>
  <c r="O425" i="71"/>
  <c r="O426" i="71"/>
  <c r="O427" i="71"/>
  <c r="O428" i="71"/>
  <c r="O429" i="71"/>
  <c r="O430" i="71"/>
  <c r="O431" i="71"/>
  <c r="O432" i="71"/>
  <c r="O433" i="71"/>
  <c r="O434" i="71"/>
  <c r="O435" i="71"/>
  <c r="O436" i="71"/>
  <c r="O437" i="71"/>
  <c r="O438" i="71"/>
  <c r="O439" i="71"/>
  <c r="O440" i="71"/>
  <c r="O441" i="71"/>
  <c r="O442" i="71"/>
  <c r="O443" i="71"/>
  <c r="O444" i="71"/>
  <c r="O445" i="71"/>
  <c r="O446" i="71"/>
  <c r="O447" i="71"/>
  <c r="O448" i="71"/>
  <c r="O449" i="71"/>
  <c r="O450" i="71"/>
  <c r="O451" i="71"/>
  <c r="O452" i="71"/>
  <c r="O453" i="71"/>
  <c r="O454" i="71"/>
  <c r="O455" i="71"/>
  <c r="O456" i="71"/>
  <c r="O457" i="71"/>
  <c r="O458" i="71"/>
  <c r="O459" i="71"/>
  <c r="O460" i="71"/>
  <c r="O461" i="71"/>
  <c r="O462" i="71"/>
  <c r="O463" i="71"/>
  <c r="O464" i="71"/>
  <c r="O465" i="71"/>
  <c r="O466" i="71"/>
  <c r="O467" i="71"/>
  <c r="O468" i="71"/>
  <c r="O469" i="71"/>
  <c r="O470" i="71"/>
  <c r="O471" i="71"/>
  <c r="O472" i="71"/>
  <c r="O473" i="71"/>
  <c r="O474" i="71"/>
  <c r="O475" i="71"/>
  <c r="O476" i="71"/>
  <c r="O477" i="71"/>
  <c r="O478" i="71"/>
  <c r="O479" i="71"/>
  <c r="O480" i="71"/>
  <c r="O481" i="71"/>
  <c r="O482" i="71"/>
  <c r="O483" i="71"/>
  <c r="O484" i="71"/>
  <c r="O485" i="71"/>
  <c r="O486" i="71"/>
  <c r="O487" i="71"/>
  <c r="O488" i="71"/>
  <c r="O489" i="71"/>
  <c r="O490" i="71"/>
  <c r="O491" i="71"/>
  <c r="O492" i="71"/>
  <c r="O493" i="71"/>
  <c r="O494" i="71"/>
  <c r="O495" i="71"/>
  <c r="O496" i="71"/>
  <c r="O497" i="71"/>
  <c r="O498" i="71"/>
  <c r="O499" i="71"/>
  <c r="O500" i="71"/>
  <c r="O501" i="71"/>
  <c r="O502" i="71"/>
  <c r="O503" i="71"/>
  <c r="O504" i="71"/>
  <c r="O505" i="71"/>
  <c r="O506" i="71"/>
  <c r="O507" i="71"/>
  <c r="O508" i="71"/>
  <c r="O509" i="71"/>
  <c r="O510" i="71"/>
  <c r="O511" i="71"/>
  <c r="O512" i="71"/>
  <c r="O513" i="71"/>
  <c r="O514" i="71"/>
  <c r="O515" i="71"/>
  <c r="O516" i="71"/>
  <c r="O517" i="71"/>
  <c r="O518" i="71"/>
  <c r="O519" i="71"/>
  <c r="O520" i="71"/>
  <c r="O521" i="71"/>
  <c r="O522" i="71"/>
  <c r="O523" i="71"/>
  <c r="O524" i="71"/>
  <c r="O525" i="71"/>
  <c r="O526" i="71"/>
  <c r="O527" i="71"/>
  <c r="O528" i="71"/>
  <c r="O529" i="71"/>
  <c r="O530" i="71"/>
  <c r="O531" i="71"/>
  <c r="O532" i="71"/>
  <c r="O533" i="71"/>
  <c r="O534" i="71"/>
  <c r="O535" i="71"/>
  <c r="O536" i="71"/>
  <c r="O537" i="71"/>
  <c r="O538" i="71"/>
  <c r="O539" i="71"/>
  <c r="O540" i="71"/>
  <c r="O541" i="71"/>
  <c r="O542" i="71"/>
  <c r="O543" i="71"/>
  <c r="O544" i="71"/>
  <c r="O545" i="71"/>
  <c r="O546" i="71"/>
  <c r="O547" i="71"/>
  <c r="O548" i="71"/>
  <c r="O549" i="71"/>
  <c r="O550" i="71"/>
  <c r="O551" i="71"/>
  <c r="O552" i="71"/>
  <c r="O553" i="71"/>
  <c r="O554" i="71"/>
  <c r="O555" i="71"/>
  <c r="O556" i="71"/>
  <c r="O557" i="71"/>
  <c r="O558" i="71"/>
  <c r="O559" i="71"/>
  <c r="O560" i="71"/>
  <c r="O561" i="71"/>
  <c r="O562" i="71"/>
  <c r="O563" i="71"/>
  <c r="O564" i="71"/>
  <c r="O565" i="71"/>
  <c r="O566" i="71"/>
  <c r="O567" i="71"/>
  <c r="O568" i="71"/>
  <c r="O569" i="71"/>
  <c r="O570" i="71"/>
  <c r="O571" i="71"/>
  <c r="O572" i="71"/>
  <c r="O573" i="71"/>
  <c r="O574" i="71"/>
  <c r="O575" i="71"/>
  <c r="O576" i="71"/>
  <c r="O577" i="71"/>
  <c r="O578" i="71"/>
  <c r="O579" i="71"/>
  <c r="O580" i="71"/>
  <c r="O581" i="71"/>
  <c r="O582" i="71"/>
  <c r="O583" i="71"/>
  <c r="O584" i="71"/>
  <c r="O585" i="71"/>
  <c r="O586" i="71"/>
  <c r="O587" i="71"/>
  <c r="O588" i="71"/>
  <c r="O589" i="71"/>
  <c r="O590" i="71"/>
  <c r="O591" i="71"/>
  <c r="O592" i="71"/>
  <c r="O593" i="71"/>
  <c r="O594" i="71"/>
  <c r="O595" i="71"/>
  <c r="O596" i="71"/>
  <c r="O597" i="71"/>
  <c r="O598" i="71"/>
  <c r="O599" i="71"/>
  <c r="O600" i="71"/>
  <c r="O601" i="71"/>
  <c r="O602" i="71"/>
  <c r="O603" i="71"/>
  <c r="O5" i="71"/>
  <c r="O4" i="71"/>
  <c r="N11" i="71"/>
  <c r="N12" i="71"/>
  <c r="N13" i="71"/>
  <c r="N14" i="71"/>
  <c r="N15" i="71"/>
  <c r="N16" i="71"/>
  <c r="N17" i="71"/>
  <c r="N18" i="71"/>
  <c r="N19" i="71"/>
  <c r="N20" i="71"/>
  <c r="N21" i="71"/>
  <c r="N22" i="71"/>
  <c r="N23" i="71"/>
  <c r="N24" i="71"/>
  <c r="N25" i="71"/>
  <c r="N26" i="71"/>
  <c r="N27" i="71"/>
  <c r="N28" i="71"/>
  <c r="N29" i="71"/>
  <c r="N30" i="71"/>
  <c r="N31" i="71"/>
  <c r="N32" i="71"/>
  <c r="N33" i="71"/>
  <c r="N34" i="71"/>
  <c r="N35" i="71"/>
  <c r="N36" i="71"/>
  <c r="N37" i="71"/>
  <c r="N38" i="71"/>
  <c r="N39" i="71"/>
  <c r="N40" i="71"/>
  <c r="N41" i="71"/>
  <c r="N42" i="71"/>
  <c r="N43" i="71"/>
  <c r="N44" i="71"/>
  <c r="N45" i="71"/>
  <c r="N46" i="71"/>
  <c r="N47" i="71"/>
  <c r="N48" i="71"/>
  <c r="N49" i="71"/>
  <c r="N50" i="71"/>
  <c r="N51" i="71"/>
  <c r="N52" i="71"/>
  <c r="N53" i="71"/>
  <c r="N54" i="71"/>
  <c r="N55" i="71"/>
  <c r="N56" i="71"/>
  <c r="N57" i="71"/>
  <c r="N58" i="71"/>
  <c r="N59" i="71"/>
  <c r="N60" i="71"/>
  <c r="N61" i="71"/>
  <c r="N62" i="71"/>
  <c r="N63" i="71"/>
  <c r="N64" i="71"/>
  <c r="N65" i="71"/>
  <c r="N66" i="71"/>
  <c r="N67" i="71"/>
  <c r="N68" i="71"/>
  <c r="N69" i="71"/>
  <c r="N70" i="71"/>
  <c r="N71" i="71"/>
  <c r="N72" i="71"/>
  <c r="N73" i="71"/>
  <c r="N74" i="71"/>
  <c r="N75" i="71"/>
  <c r="N76" i="71"/>
  <c r="N77" i="71"/>
  <c r="N78" i="71"/>
  <c r="N79" i="71"/>
  <c r="N80" i="71"/>
  <c r="N81" i="71"/>
  <c r="N82" i="71"/>
  <c r="N83" i="71"/>
  <c r="N84" i="71"/>
  <c r="N85" i="71"/>
  <c r="N86" i="71"/>
  <c r="N87" i="71"/>
  <c r="N88" i="71"/>
  <c r="N89" i="71"/>
  <c r="N90" i="71"/>
  <c r="N91" i="71"/>
  <c r="N92" i="71"/>
  <c r="N93" i="71"/>
  <c r="N94" i="71"/>
  <c r="N95" i="71"/>
  <c r="N96" i="71"/>
  <c r="N97" i="71"/>
  <c r="N98" i="71"/>
  <c r="N99" i="71"/>
  <c r="N100" i="71"/>
  <c r="N101" i="71"/>
  <c r="N102" i="71"/>
  <c r="N103" i="71"/>
  <c r="N104" i="71"/>
  <c r="N105" i="71"/>
  <c r="N106" i="71"/>
  <c r="N107" i="71"/>
  <c r="N108" i="71"/>
  <c r="N109" i="71"/>
  <c r="N110" i="71"/>
  <c r="N111" i="71"/>
  <c r="N112" i="71"/>
  <c r="N113" i="71"/>
  <c r="N114" i="71"/>
  <c r="N115" i="71"/>
  <c r="N116" i="71"/>
  <c r="N117" i="71"/>
  <c r="N118" i="71"/>
  <c r="N119" i="71"/>
  <c r="N120" i="71"/>
  <c r="N121" i="71"/>
  <c r="N122" i="71"/>
  <c r="N123" i="71"/>
  <c r="N124" i="71"/>
  <c r="N125" i="71"/>
  <c r="N126" i="71"/>
  <c r="N127" i="71"/>
  <c r="N128" i="71"/>
  <c r="N129" i="71"/>
  <c r="N130" i="71"/>
  <c r="N131" i="71"/>
  <c r="N132" i="71"/>
  <c r="N133" i="71"/>
  <c r="N134" i="71"/>
  <c r="N135" i="71"/>
  <c r="N136" i="71"/>
  <c r="N137" i="71"/>
  <c r="N138" i="71"/>
  <c r="N139" i="71"/>
  <c r="N140" i="71"/>
  <c r="N141" i="71"/>
  <c r="N142" i="71"/>
  <c r="N143" i="71"/>
  <c r="N144" i="71"/>
  <c r="N145" i="71"/>
  <c r="N146" i="71"/>
  <c r="N147" i="71"/>
  <c r="N148" i="71"/>
  <c r="N149" i="71"/>
  <c r="N150" i="71"/>
  <c r="N151" i="71"/>
  <c r="N152" i="71"/>
  <c r="N153" i="71"/>
  <c r="N154" i="71"/>
  <c r="N155" i="71"/>
  <c r="N156" i="71"/>
  <c r="N157" i="71"/>
  <c r="N158" i="71"/>
  <c r="N159" i="71"/>
  <c r="N160" i="71"/>
  <c r="N161" i="71"/>
  <c r="N162" i="71"/>
  <c r="N163" i="71"/>
  <c r="N164" i="71"/>
  <c r="N165" i="71"/>
  <c r="N166" i="71"/>
  <c r="N167" i="71"/>
  <c r="N168" i="71"/>
  <c r="N169" i="71"/>
  <c r="N170" i="71"/>
  <c r="N171" i="71"/>
  <c r="N172" i="71"/>
  <c r="N173" i="71"/>
  <c r="N174" i="71"/>
  <c r="N175" i="71"/>
  <c r="N176" i="71"/>
  <c r="N177" i="71"/>
  <c r="N178" i="71"/>
  <c r="N179" i="71"/>
  <c r="N180" i="71"/>
  <c r="N181" i="71"/>
  <c r="N182" i="71"/>
  <c r="N183" i="71"/>
  <c r="N184" i="71"/>
  <c r="N185" i="71"/>
  <c r="N186" i="71"/>
  <c r="N187" i="71"/>
  <c r="N188" i="71"/>
  <c r="N189" i="71"/>
  <c r="N190" i="71"/>
  <c r="N191" i="71"/>
  <c r="N192" i="71"/>
  <c r="N193" i="71"/>
  <c r="N194" i="71"/>
  <c r="N195" i="71"/>
  <c r="N196" i="71"/>
  <c r="N197" i="71"/>
  <c r="N198" i="71"/>
  <c r="N199" i="71"/>
  <c r="N200" i="71"/>
  <c r="N201" i="71"/>
  <c r="N202" i="71"/>
  <c r="N203" i="71"/>
  <c r="N204" i="71"/>
  <c r="N205" i="71"/>
  <c r="N206" i="71"/>
  <c r="N207" i="71"/>
  <c r="N208" i="71"/>
  <c r="N209" i="71"/>
  <c r="N210" i="71"/>
  <c r="N211" i="71"/>
  <c r="N212" i="71"/>
  <c r="N213" i="71"/>
  <c r="N214" i="71"/>
  <c r="N215" i="71"/>
  <c r="N216" i="71"/>
  <c r="N217" i="71"/>
  <c r="N218" i="71"/>
  <c r="N219" i="71"/>
  <c r="N220" i="71"/>
  <c r="N221" i="71"/>
  <c r="N222" i="71"/>
  <c r="N223" i="71"/>
  <c r="N224" i="71"/>
  <c r="N225" i="71"/>
  <c r="N226" i="71"/>
  <c r="N227" i="71"/>
  <c r="N228" i="71"/>
  <c r="N229" i="71"/>
  <c r="N230" i="71"/>
  <c r="N231" i="71"/>
  <c r="N232" i="71"/>
  <c r="N233" i="71"/>
  <c r="N234" i="71"/>
  <c r="N235" i="71"/>
  <c r="N236" i="71"/>
  <c r="N237" i="71"/>
  <c r="N238" i="71"/>
  <c r="N239" i="71"/>
  <c r="N240" i="71"/>
  <c r="N241" i="71"/>
  <c r="N242" i="71"/>
  <c r="N243" i="71"/>
  <c r="N244" i="71"/>
  <c r="N245" i="71"/>
  <c r="N246" i="71"/>
  <c r="N247" i="71"/>
  <c r="N248" i="71"/>
  <c r="N249" i="71"/>
  <c r="N250" i="71"/>
  <c r="N251" i="71"/>
  <c r="N252" i="71"/>
  <c r="N253" i="71"/>
  <c r="N254" i="71"/>
  <c r="N255" i="71"/>
  <c r="N256" i="71"/>
  <c r="N257" i="71"/>
  <c r="N258" i="71"/>
  <c r="N259" i="71"/>
  <c r="N260" i="71"/>
  <c r="N261" i="71"/>
  <c r="N262" i="71"/>
  <c r="N263" i="71"/>
  <c r="N264" i="71"/>
  <c r="N265" i="71"/>
  <c r="N266" i="71"/>
  <c r="N267" i="71"/>
  <c r="N268" i="71"/>
  <c r="N269" i="71"/>
  <c r="N270" i="71"/>
  <c r="N271" i="71"/>
  <c r="N272" i="71"/>
  <c r="N273" i="71"/>
  <c r="N274" i="71"/>
  <c r="N275" i="71"/>
  <c r="N276" i="71"/>
  <c r="N277" i="71"/>
  <c r="N278" i="71"/>
  <c r="N279" i="71"/>
  <c r="N280" i="71"/>
  <c r="N281" i="71"/>
  <c r="N282" i="71"/>
  <c r="N283" i="71"/>
  <c r="N284" i="71"/>
  <c r="N285" i="71"/>
  <c r="N286" i="71"/>
  <c r="N287" i="71"/>
  <c r="N288" i="71"/>
  <c r="N289" i="71"/>
  <c r="N290" i="71"/>
  <c r="N291" i="71"/>
  <c r="N292" i="71"/>
  <c r="N293" i="71"/>
  <c r="N294" i="71"/>
  <c r="N295" i="71"/>
  <c r="N296" i="71"/>
  <c r="N297" i="71"/>
  <c r="N298" i="71"/>
  <c r="N299" i="71"/>
  <c r="N300" i="71"/>
  <c r="N301" i="71"/>
  <c r="N302" i="71"/>
  <c r="N303" i="71"/>
  <c r="N304" i="71"/>
  <c r="N305" i="71"/>
  <c r="N306" i="71"/>
  <c r="N307" i="71"/>
  <c r="N308" i="71"/>
  <c r="N309" i="71"/>
  <c r="N310" i="71"/>
  <c r="N311" i="71"/>
  <c r="N312" i="71"/>
  <c r="N313" i="71"/>
  <c r="N314" i="71"/>
  <c r="N315" i="71"/>
  <c r="N316" i="71"/>
  <c r="N317" i="71"/>
  <c r="N318" i="71"/>
  <c r="N319" i="71"/>
  <c r="N320" i="71"/>
  <c r="N321" i="71"/>
  <c r="N322" i="71"/>
  <c r="N323" i="71"/>
  <c r="N324" i="71"/>
  <c r="N325" i="71"/>
  <c r="N326" i="71"/>
  <c r="N327" i="71"/>
  <c r="N328" i="71"/>
  <c r="N329" i="71"/>
  <c r="N330" i="71"/>
  <c r="N331" i="71"/>
  <c r="N332" i="71"/>
  <c r="N333" i="71"/>
  <c r="N334" i="71"/>
  <c r="N335" i="71"/>
  <c r="N336" i="71"/>
  <c r="N337" i="71"/>
  <c r="N338" i="71"/>
  <c r="N339" i="71"/>
  <c r="N340" i="71"/>
  <c r="N341" i="71"/>
  <c r="N342" i="71"/>
  <c r="N343" i="71"/>
  <c r="N344" i="71"/>
  <c r="N345" i="71"/>
  <c r="N346" i="71"/>
  <c r="N347" i="71"/>
  <c r="N348" i="71"/>
  <c r="N349" i="71"/>
  <c r="N350" i="71"/>
  <c r="N351" i="71"/>
  <c r="N352" i="71"/>
  <c r="N353" i="71"/>
  <c r="N354" i="71"/>
  <c r="N355" i="71"/>
  <c r="N356" i="71"/>
  <c r="N357" i="71"/>
  <c r="N358" i="71"/>
  <c r="N359" i="71"/>
  <c r="N360" i="71"/>
  <c r="N361" i="71"/>
  <c r="N362" i="71"/>
  <c r="N363" i="71"/>
  <c r="N364" i="71"/>
  <c r="N365" i="71"/>
  <c r="N366" i="71"/>
  <c r="N367" i="71"/>
  <c r="N368" i="71"/>
  <c r="N369" i="71"/>
  <c r="N370" i="71"/>
  <c r="N371" i="71"/>
  <c r="N372" i="71"/>
  <c r="N373" i="71"/>
  <c r="N374" i="71"/>
  <c r="N375" i="71"/>
  <c r="N376" i="71"/>
  <c r="N377" i="71"/>
  <c r="N378" i="71"/>
  <c r="N379" i="71"/>
  <c r="N380" i="71"/>
  <c r="N381" i="71"/>
  <c r="N382" i="71"/>
  <c r="N383" i="71"/>
  <c r="N384" i="71"/>
  <c r="N385" i="71"/>
  <c r="N386" i="71"/>
  <c r="N387" i="71"/>
  <c r="N388" i="71"/>
  <c r="N389" i="71"/>
  <c r="N390" i="71"/>
  <c r="N391" i="71"/>
  <c r="N392" i="71"/>
  <c r="N393" i="71"/>
  <c r="N394" i="71"/>
  <c r="N395" i="71"/>
  <c r="N396" i="71"/>
  <c r="N397" i="71"/>
  <c r="N398" i="71"/>
  <c r="N399" i="71"/>
  <c r="N400" i="71"/>
  <c r="N401" i="71"/>
  <c r="N402" i="71"/>
  <c r="N403" i="71"/>
  <c r="N404" i="71"/>
  <c r="N405" i="71"/>
  <c r="N406" i="71"/>
  <c r="N407" i="71"/>
  <c r="N408" i="71"/>
  <c r="N409" i="71"/>
  <c r="N410" i="71"/>
  <c r="N411" i="71"/>
  <c r="N412" i="71"/>
  <c r="N413" i="71"/>
  <c r="N414" i="71"/>
  <c r="N415" i="71"/>
  <c r="N416" i="71"/>
  <c r="N417" i="71"/>
  <c r="N418" i="71"/>
  <c r="N419" i="71"/>
  <c r="N420" i="71"/>
  <c r="N421" i="71"/>
  <c r="N422" i="71"/>
  <c r="N423" i="71"/>
  <c r="N424" i="71"/>
  <c r="N425" i="71"/>
  <c r="N426" i="71"/>
  <c r="N427" i="71"/>
  <c r="N428" i="71"/>
  <c r="N429" i="71"/>
  <c r="N430" i="71"/>
  <c r="N431" i="71"/>
  <c r="N432" i="71"/>
  <c r="N433" i="71"/>
  <c r="N434" i="71"/>
  <c r="N435" i="71"/>
  <c r="N436" i="71"/>
  <c r="N437" i="71"/>
  <c r="N438" i="71"/>
  <c r="N439" i="71"/>
  <c r="N440" i="71"/>
  <c r="N441" i="71"/>
  <c r="N442" i="71"/>
  <c r="N443" i="71"/>
  <c r="N444" i="71"/>
  <c r="N445" i="71"/>
  <c r="N446" i="71"/>
  <c r="N447" i="71"/>
  <c r="N448" i="71"/>
  <c r="N449" i="71"/>
  <c r="N450" i="71"/>
  <c r="N451" i="71"/>
  <c r="N452" i="71"/>
  <c r="N453" i="71"/>
  <c r="N454" i="71"/>
  <c r="N455" i="71"/>
  <c r="N456" i="71"/>
  <c r="N457" i="71"/>
  <c r="N458" i="71"/>
  <c r="N459" i="71"/>
  <c r="N460" i="71"/>
  <c r="N461" i="71"/>
  <c r="N462" i="71"/>
  <c r="N463" i="71"/>
  <c r="N464" i="71"/>
  <c r="N465" i="71"/>
  <c r="N466" i="71"/>
  <c r="N467" i="71"/>
  <c r="N468" i="71"/>
  <c r="N469" i="71"/>
  <c r="N470" i="71"/>
  <c r="N471" i="71"/>
  <c r="N472" i="71"/>
  <c r="N473" i="71"/>
  <c r="N474" i="71"/>
  <c r="N475" i="71"/>
  <c r="N476" i="71"/>
  <c r="N477" i="71"/>
  <c r="N478" i="71"/>
  <c r="N479" i="71"/>
  <c r="N480" i="71"/>
  <c r="N481" i="71"/>
  <c r="N482" i="71"/>
  <c r="N483" i="71"/>
  <c r="N484" i="71"/>
  <c r="N485" i="71"/>
  <c r="N486" i="71"/>
  <c r="N487" i="71"/>
  <c r="N488" i="71"/>
  <c r="N489" i="71"/>
  <c r="N490" i="71"/>
  <c r="N491" i="71"/>
  <c r="N492" i="71"/>
  <c r="N493" i="71"/>
  <c r="N494" i="71"/>
  <c r="N495" i="71"/>
  <c r="N496" i="71"/>
  <c r="N497" i="71"/>
  <c r="N498" i="71"/>
  <c r="N499" i="71"/>
  <c r="N500" i="71"/>
  <c r="N501" i="71"/>
  <c r="N502" i="71"/>
  <c r="N503" i="71"/>
  <c r="N504" i="71"/>
  <c r="N505" i="71"/>
  <c r="N506" i="71"/>
  <c r="N507" i="71"/>
  <c r="N508" i="71"/>
  <c r="N509" i="71"/>
  <c r="N510" i="71"/>
  <c r="N511" i="71"/>
  <c r="N512" i="71"/>
  <c r="N513" i="71"/>
  <c r="N514" i="71"/>
  <c r="N515" i="71"/>
  <c r="N516" i="71"/>
  <c r="N517" i="71"/>
  <c r="N518" i="71"/>
  <c r="N519" i="71"/>
  <c r="N520" i="71"/>
  <c r="N521" i="71"/>
  <c r="N522" i="71"/>
  <c r="N523" i="71"/>
  <c r="N524" i="71"/>
  <c r="N525" i="71"/>
  <c r="N526" i="71"/>
  <c r="N527" i="71"/>
  <c r="N528" i="71"/>
  <c r="N529" i="71"/>
  <c r="N530" i="71"/>
  <c r="N531" i="71"/>
  <c r="N532" i="71"/>
  <c r="N533" i="71"/>
  <c r="N534" i="71"/>
  <c r="N535" i="71"/>
  <c r="N536" i="71"/>
  <c r="N537" i="71"/>
  <c r="N538" i="71"/>
  <c r="N539" i="71"/>
  <c r="N540" i="71"/>
  <c r="N541" i="71"/>
  <c r="N542" i="71"/>
  <c r="N543" i="71"/>
  <c r="N544" i="71"/>
  <c r="N545" i="71"/>
  <c r="N546" i="71"/>
  <c r="N547" i="71"/>
  <c r="N548" i="71"/>
  <c r="N549" i="71"/>
  <c r="N550" i="71"/>
  <c r="N551" i="71"/>
  <c r="N552" i="71"/>
  <c r="N553" i="71"/>
  <c r="N554" i="71"/>
  <c r="N555" i="71"/>
  <c r="N556" i="71"/>
  <c r="N557" i="71"/>
  <c r="N558" i="71"/>
  <c r="N559" i="71"/>
  <c r="N560" i="71"/>
  <c r="N561" i="71"/>
  <c r="N562" i="71"/>
  <c r="N563" i="71"/>
  <c r="N564" i="71"/>
  <c r="N565" i="71"/>
  <c r="N566" i="71"/>
  <c r="N567" i="71"/>
  <c r="N568" i="71"/>
  <c r="N569" i="71"/>
  <c r="N570" i="71"/>
  <c r="N571" i="71"/>
  <c r="N572" i="71"/>
  <c r="N573" i="71"/>
  <c r="N574" i="71"/>
  <c r="N575" i="71"/>
  <c r="N576" i="71"/>
  <c r="N577" i="71"/>
  <c r="N578" i="71"/>
  <c r="N579" i="71"/>
  <c r="N580" i="71"/>
  <c r="N581" i="71"/>
  <c r="N582" i="71"/>
  <c r="N583" i="71"/>
  <c r="N584" i="71"/>
  <c r="N585" i="71"/>
  <c r="N586" i="71"/>
  <c r="N587" i="71"/>
  <c r="N588" i="71"/>
  <c r="N589" i="71"/>
  <c r="N590" i="71"/>
  <c r="N591" i="71"/>
  <c r="N592" i="71"/>
  <c r="N593" i="71"/>
  <c r="N594" i="71"/>
  <c r="N595" i="71"/>
  <c r="N596" i="71"/>
  <c r="N597" i="71"/>
  <c r="N598" i="71"/>
  <c r="N599" i="71"/>
  <c r="N600" i="71"/>
  <c r="N602" i="71"/>
  <c r="N603" i="71"/>
  <c r="N5" i="71"/>
  <c r="N6" i="71"/>
  <c r="N7" i="71"/>
  <c r="N8" i="71"/>
  <c r="N9" i="71"/>
  <c r="N10" i="71"/>
  <c r="N4" i="71"/>
  <c r="H5" i="61" l="1"/>
  <c r="F3" i="71" s="1"/>
  <c r="F42" i="69"/>
  <c r="F41" i="69"/>
  <c r="F40" i="69"/>
  <c r="F39" i="69"/>
  <c r="F38" i="69"/>
  <c r="E42" i="69"/>
  <c r="D42" i="69"/>
  <c r="E41" i="69"/>
  <c r="D41" i="69"/>
  <c r="E40" i="69"/>
  <c r="D40" i="69"/>
  <c r="E39" i="69"/>
  <c r="D39" i="69"/>
  <c r="E38" i="69"/>
  <c r="H30" i="69"/>
  <c r="H29" i="69"/>
  <c r="H28" i="69"/>
  <c r="H27" i="69"/>
  <c r="H26" i="69"/>
  <c r="H25" i="69"/>
  <c r="F26" i="69"/>
  <c r="F27" i="69"/>
  <c r="F28" i="69"/>
  <c r="F29" i="69"/>
  <c r="F30" i="69"/>
  <c r="F31" i="69"/>
  <c r="F25" i="69"/>
  <c r="E32" i="69"/>
  <c r="D31" i="69"/>
  <c r="E25" i="69" a="1"/>
  <c r="E25" i="69" s="1"/>
  <c r="D25" i="69" l="1"/>
  <c r="D26" i="69" s="1"/>
  <c r="D27" i="69" s="1"/>
  <c r="D28" i="69" s="1"/>
  <c r="D29" i="69" s="1"/>
  <c r="D30" i="69" s="1"/>
  <c r="E20" i="69"/>
  <c r="L11" i="61" l="1"/>
  <c r="K11" i="61"/>
  <c r="J11" i="61"/>
  <c r="I11" i="61"/>
  <c r="J15" i="61"/>
  <c r="K15" i="61"/>
  <c r="L15" i="61"/>
  <c r="I15" i="61"/>
  <c r="L13" i="61"/>
  <c r="K13" i="61"/>
  <c r="J13" i="61"/>
  <c r="I13" i="61"/>
  <c r="L12" i="61"/>
  <c r="L10" i="61" s="1"/>
  <c r="K12" i="61"/>
  <c r="K10" i="61" s="1"/>
  <c r="J12" i="61"/>
  <c r="J10" i="61" s="1"/>
  <c r="I12" i="61"/>
  <c r="I10" i="61" s="1"/>
  <c r="J14" i="61" l="1"/>
  <c r="K14" i="61"/>
  <c r="L14" i="61"/>
  <c r="I14" i="61"/>
  <c r="F22" i="66" l="1"/>
  <c r="F23" i="66" l="1"/>
  <c r="F24" i="66" s="1"/>
  <c r="F25" i="66" s="1"/>
  <c r="F26" i="66" s="1"/>
  <c r="F27" i="66" s="1"/>
  <c r="F28" i="66" s="1"/>
  <c r="G22" i="66" a="1"/>
  <c r="G22" i="66" s="1"/>
  <c r="G29" i="66" s="1"/>
  <c r="E30" i="64"/>
  <c r="E31" i="64" s="1"/>
  <c r="F29" i="63"/>
  <c r="I25" i="66" l="1"/>
  <c r="I27" i="66"/>
  <c r="I28" i="66"/>
  <c r="I23" i="66"/>
  <c r="I26" i="66"/>
  <c r="H22" i="66"/>
  <c r="I24" i="66"/>
  <c r="E32" i="64"/>
  <c r="E33" i="64" s="1"/>
  <c r="E34" i="64" s="1"/>
  <c r="E35" i="64" s="1"/>
  <c r="E36" i="64" s="1"/>
  <c r="E37" i="64" s="1"/>
  <c r="E38" i="64" s="1"/>
  <c r="E39" i="64" s="1"/>
  <c r="F30" i="63"/>
  <c r="F31" i="63" s="1"/>
  <c r="I22" i="66" l="1"/>
  <c r="I29" i="66" s="1"/>
  <c r="I31" i="66" s="1"/>
  <c r="H29" i="66"/>
  <c r="F30" i="64" a="1"/>
  <c r="F30" i="64" s="1"/>
  <c r="E40" i="64"/>
  <c r="F32" i="63"/>
  <c r="F33" i="63" s="1"/>
  <c r="F34" i="63" s="1"/>
  <c r="F35" i="63" s="1"/>
  <c r="F36" i="63" s="1"/>
  <c r="G29" i="63" a="1"/>
  <c r="H30" i="61"/>
  <c r="H29" i="61"/>
  <c r="H28" i="61"/>
  <c r="H27" i="61"/>
  <c r="H26" i="61"/>
  <c r="H25" i="61"/>
  <c r="H24" i="61"/>
  <c r="H23" i="61"/>
  <c r="H15" i="61"/>
  <c r="L3" i="71" s="1"/>
  <c r="H12" i="61"/>
  <c r="I3" i="71" s="1"/>
  <c r="H11" i="61"/>
  <c r="H3" i="71" s="1"/>
  <c r="C9" i="61"/>
  <c r="C11" i="61" s="1"/>
  <c r="D3" i="71" s="1"/>
  <c r="C8" i="61"/>
  <c r="C6" i="61"/>
  <c r="C4" i="61"/>
  <c r="H10" i="61" l="1"/>
  <c r="G3" i="71" s="1"/>
  <c r="H13" i="61"/>
  <c r="J3" i="71" s="1"/>
  <c r="H14" i="61"/>
  <c r="K3" i="71" s="1"/>
  <c r="F41" i="64"/>
  <c r="H30" i="64" s="1"/>
  <c r="G29" i="63"/>
  <c r="C5" i="61" l="1"/>
  <c r="C7" i="61" s="1"/>
  <c r="C10" i="61" s="1"/>
  <c r="H40" i="64"/>
  <c r="H34" i="64"/>
  <c r="H37" i="64"/>
  <c r="H39" i="64"/>
  <c r="H38" i="64"/>
  <c r="H31" i="64"/>
  <c r="H35" i="64"/>
  <c r="H36" i="64"/>
  <c r="H32" i="64"/>
  <c r="H33" i="64"/>
  <c r="G37" i="63"/>
  <c r="C9" i="1"/>
  <c r="C4" i="1"/>
  <c r="C13" i="61" l="1"/>
  <c r="E3" i="71"/>
  <c r="C14" i="61"/>
  <c r="C3" i="71" s="1"/>
  <c r="H41" i="64"/>
  <c r="H43" i="64" s="1"/>
  <c r="I31" i="63"/>
  <c r="I32" i="63"/>
  <c r="I33" i="63"/>
  <c r="I34" i="63"/>
  <c r="I36" i="63"/>
  <c r="I35" i="63"/>
  <c r="I30" i="63"/>
  <c r="H29" i="63"/>
  <c r="H23" i="1"/>
  <c r="H24" i="1"/>
  <c r="H25" i="1"/>
  <c r="H26" i="1"/>
  <c r="H27" i="1"/>
  <c r="H28" i="1"/>
  <c r="H29" i="1"/>
  <c r="H30" i="1"/>
  <c r="I15" i="1"/>
  <c r="C8" i="1"/>
  <c r="C11" i="1" s="1"/>
  <c r="C6" i="1"/>
  <c r="C15" i="61" l="1"/>
  <c r="H37" i="63"/>
  <c r="I29" i="63"/>
  <c r="I37" i="63" s="1"/>
  <c r="I39" i="63" s="1"/>
  <c r="J11" i="1"/>
  <c r="L15" i="1"/>
  <c r="K15" i="1"/>
  <c r="J15" i="1"/>
  <c r="L14" i="1"/>
  <c r="K14" i="1"/>
  <c r="J14" i="1"/>
  <c r="I14" i="1"/>
  <c r="L13" i="1"/>
  <c r="K13" i="1"/>
  <c r="J13" i="1"/>
  <c r="I13" i="1"/>
  <c r="L12" i="1"/>
  <c r="K12" i="1"/>
  <c r="J12" i="1"/>
  <c r="I12" i="1"/>
  <c r="H12" i="1" s="1"/>
  <c r="L11" i="1"/>
  <c r="K11" i="1"/>
  <c r="I11" i="1"/>
  <c r="L10" i="1"/>
  <c r="K10" i="1"/>
  <c r="J10" i="1"/>
  <c r="I10" i="1"/>
  <c r="H15" i="1" l="1"/>
  <c r="H13" i="1"/>
  <c r="H10" i="1"/>
  <c r="H14" i="1"/>
  <c r="H11" i="1"/>
  <c r="C5" i="1"/>
  <c r="C7" i="1" s="1"/>
  <c r="C10" i="1" s="1"/>
  <c r="C13" i="1" s="1"/>
  <c r="D9" i="41" a="1"/>
  <c r="D13" i="41" s="1"/>
  <c r="C13" i="41" s="1"/>
  <c r="G3" i="41"/>
  <c r="F3" i="41"/>
  <c r="E3" i="41"/>
  <c r="D3" i="41"/>
  <c r="G8" i="41"/>
  <c r="F8" i="41"/>
  <c r="E8" i="41"/>
  <c r="D8" i="41"/>
  <c r="G7" i="41"/>
  <c r="F7" i="41"/>
  <c r="E7" i="41"/>
  <c r="D7" i="41"/>
  <c r="C7" i="41" s="1"/>
  <c r="G6" i="41"/>
  <c r="F6" i="41"/>
  <c r="E6" i="41"/>
  <c r="D6" i="41"/>
  <c r="D5" i="41"/>
  <c r="C5" i="41" s="1"/>
  <c r="G5" i="41"/>
  <c r="F5" i="41"/>
  <c r="E5" i="41"/>
  <c r="D4" i="41"/>
  <c r="F4" i="41"/>
  <c r="G4" i="41"/>
  <c r="E4" i="41"/>
  <c r="C6" i="41" l="1"/>
  <c r="C3" i="41"/>
  <c r="C4" i="41"/>
  <c r="C8" i="41"/>
  <c r="C14" i="1"/>
  <c r="C15" i="1" s="1"/>
  <c r="D16" i="41"/>
  <c r="C16" i="41" s="1"/>
  <c r="D14" i="41"/>
  <c r="C14" i="41" s="1"/>
  <c r="D12" i="41"/>
  <c r="C12" i="41" s="1"/>
  <c r="D11" i="41"/>
  <c r="C11" i="41" s="1"/>
  <c r="D10" i="41"/>
  <c r="C10" i="41" s="1"/>
  <c r="D9" i="41"/>
  <c r="C9" i="41" s="1"/>
  <c r="D15" i="41"/>
  <c r="C15" i="41" s="1"/>
  <c r="K4" i="40"/>
  <c r="Q4" i="40" s="1"/>
  <c r="S4" i="40" s="1"/>
  <c r="K5" i="40"/>
  <c r="Q5" i="40" s="1"/>
  <c r="S5" i="40" s="1"/>
  <c r="K6" i="40"/>
  <c r="Q6" i="40" s="1"/>
  <c r="S6" i="40" s="1"/>
  <c r="K7" i="40"/>
  <c r="Q7" i="40" s="1"/>
  <c r="S7" i="40" s="1"/>
  <c r="K8" i="40"/>
  <c r="Q8" i="40" s="1"/>
  <c r="S8" i="40" s="1"/>
  <c r="K9" i="40"/>
  <c r="Q9" i="40" s="1"/>
  <c r="S9" i="40" s="1"/>
  <c r="K10" i="40"/>
  <c r="Q10" i="40" s="1"/>
  <c r="S10" i="40" s="1"/>
  <c r="K11" i="40"/>
  <c r="Q11" i="40" s="1"/>
  <c r="S11" i="40" s="1"/>
  <c r="K12" i="40"/>
  <c r="Q12" i="40" s="1"/>
  <c r="S12" i="40" s="1"/>
  <c r="K13" i="40"/>
  <c r="Q13" i="40" s="1"/>
  <c r="S13" i="40" s="1"/>
  <c r="K14" i="40"/>
  <c r="Q14" i="40" s="1"/>
  <c r="S14" i="40" s="1"/>
  <c r="K15" i="40"/>
  <c r="Q15" i="40" s="1"/>
  <c r="S15" i="40" s="1"/>
  <c r="K16" i="40"/>
  <c r="Q16" i="40" s="1"/>
  <c r="S16" i="40" s="1"/>
  <c r="K17" i="40"/>
  <c r="Q17" i="40" s="1"/>
  <c r="S17" i="40" s="1"/>
  <c r="K18" i="40"/>
  <c r="Q18" i="40" s="1"/>
  <c r="S18" i="40" s="1"/>
  <c r="K19" i="40"/>
  <c r="Q19" i="40" s="1"/>
  <c r="S19" i="40" s="1"/>
  <c r="K20" i="40"/>
  <c r="Q20" i="40" s="1"/>
  <c r="S20" i="40" s="1"/>
  <c r="K21" i="40"/>
  <c r="Q21" i="40" s="1"/>
  <c r="S21" i="40" s="1"/>
  <c r="K22" i="40"/>
  <c r="Q22" i="40" s="1"/>
  <c r="S22" i="40" s="1"/>
  <c r="K23" i="40"/>
  <c r="Q23" i="40" s="1"/>
  <c r="S23" i="40" s="1"/>
  <c r="K24" i="40"/>
  <c r="Q24" i="40" s="1"/>
  <c r="S24" i="40" s="1"/>
  <c r="K25" i="40"/>
  <c r="Q25" i="40" s="1"/>
  <c r="S25" i="40" s="1"/>
  <c r="K26" i="40"/>
  <c r="Q26" i="40" s="1"/>
  <c r="S26" i="40" s="1"/>
  <c r="K27" i="40"/>
  <c r="Q27" i="40" s="1"/>
  <c r="S27" i="40" s="1"/>
  <c r="K28" i="40"/>
  <c r="Q28" i="40" s="1"/>
  <c r="S28" i="40" s="1"/>
  <c r="K29" i="40"/>
  <c r="Q29" i="40" s="1"/>
  <c r="S29" i="40" s="1"/>
  <c r="K30" i="40"/>
  <c r="Q30" i="40" s="1"/>
  <c r="S30" i="40" s="1"/>
  <c r="K31" i="40"/>
  <c r="Q31" i="40" s="1"/>
  <c r="S31" i="40" s="1"/>
  <c r="K32" i="40"/>
  <c r="Q32" i="40" s="1"/>
  <c r="S32" i="40" s="1"/>
  <c r="K33" i="40"/>
  <c r="Q33" i="40" s="1"/>
  <c r="S33" i="40" s="1"/>
  <c r="K34" i="40"/>
  <c r="Q34" i="40" s="1"/>
  <c r="S34" i="40" s="1"/>
  <c r="K35" i="40"/>
  <c r="Q35" i="40" s="1"/>
  <c r="S35" i="40" s="1"/>
  <c r="Q36" i="40"/>
  <c r="S36" i="40" s="1"/>
  <c r="K36" i="40"/>
  <c r="K37" i="40"/>
  <c r="Q37" i="40" s="1"/>
  <c r="S37" i="40" s="1"/>
  <c r="K38" i="40"/>
  <c r="Q38" i="40" s="1"/>
  <c r="S38" i="40" s="1"/>
  <c r="K39" i="40"/>
  <c r="Q39" i="40" s="1"/>
  <c r="S39" i="40" s="1"/>
  <c r="K40" i="40"/>
  <c r="Q40" i="40" s="1"/>
  <c r="S40" i="40" s="1"/>
  <c r="K41" i="40"/>
  <c r="Q41" i="40" s="1"/>
  <c r="S41" i="40" s="1"/>
  <c r="K42" i="40"/>
  <c r="Q42" i="40" s="1"/>
  <c r="S42" i="40" s="1"/>
  <c r="K43" i="40"/>
  <c r="Q43" i="40" s="1"/>
  <c r="S43" i="40" s="1"/>
  <c r="K44" i="40"/>
  <c r="Q44" i="40" s="1"/>
  <c r="S44" i="40" s="1"/>
  <c r="K45" i="40"/>
  <c r="Q45" i="40" s="1"/>
  <c r="S45" i="40" s="1"/>
  <c r="K46" i="40"/>
  <c r="Q46" i="40" s="1"/>
  <c r="S46" i="40" s="1"/>
  <c r="K47" i="40"/>
  <c r="Q47" i="40" s="1"/>
  <c r="S47" i="40" s="1"/>
  <c r="K48" i="40"/>
  <c r="Q48" i="40" s="1"/>
  <c r="S48" i="40" s="1"/>
  <c r="K49" i="40"/>
  <c r="Q49" i="40" s="1"/>
  <c r="S49" i="40" s="1"/>
  <c r="K50" i="40"/>
  <c r="Q50" i="40" s="1"/>
  <c r="S50" i="40" s="1"/>
  <c r="K51" i="40"/>
  <c r="Q51" i="40" s="1"/>
  <c r="S51" i="40" s="1"/>
  <c r="K52" i="40"/>
  <c r="Q52" i="40" s="1"/>
  <c r="S52" i="40" s="1"/>
  <c r="K53" i="40"/>
  <c r="Q53" i="40" s="1"/>
  <c r="S53" i="40" s="1"/>
  <c r="K54" i="40"/>
  <c r="Q54" i="40" s="1"/>
  <c r="S54" i="40" s="1"/>
  <c r="K55" i="40"/>
  <c r="Q55" i="40" s="1"/>
  <c r="S55" i="40" s="1"/>
  <c r="K56" i="40"/>
  <c r="Q56" i="40" s="1"/>
  <c r="S56" i="40" s="1"/>
  <c r="K57" i="40"/>
  <c r="Q57" i="40" s="1"/>
  <c r="S57" i="40" s="1"/>
  <c r="K58" i="40"/>
  <c r="Q58" i="40" s="1"/>
  <c r="S58" i="40" s="1"/>
  <c r="K59" i="40"/>
  <c r="Q59" i="40" s="1"/>
  <c r="S59" i="40" s="1"/>
  <c r="K60" i="40"/>
  <c r="Q60" i="40" s="1"/>
  <c r="S60" i="40" s="1"/>
  <c r="K61" i="40"/>
  <c r="Q61" i="40" s="1"/>
  <c r="S61" i="40" s="1"/>
  <c r="K62" i="40"/>
  <c r="Q62" i="40" s="1"/>
  <c r="S62" i="40" s="1"/>
  <c r="K63" i="40"/>
  <c r="Q63" i="40" s="1"/>
  <c r="S63" i="40" s="1"/>
  <c r="K64" i="40"/>
  <c r="Q64" i="40" s="1"/>
  <c r="S64" i="40" s="1"/>
  <c r="K65" i="40"/>
  <c r="Q65" i="40" s="1"/>
  <c r="S65" i="40" s="1"/>
  <c r="K66" i="40"/>
  <c r="Q66" i="40" s="1"/>
  <c r="S66" i="40" s="1"/>
  <c r="K67" i="40"/>
  <c r="Q67" i="40" s="1"/>
  <c r="S67" i="40" s="1"/>
  <c r="K68" i="40"/>
  <c r="Q68" i="40" s="1"/>
  <c r="S68" i="40" s="1"/>
  <c r="K69" i="40"/>
  <c r="Q69" i="40" s="1"/>
  <c r="S69" i="40" s="1"/>
  <c r="K70" i="40"/>
  <c r="Q70" i="40" s="1"/>
  <c r="S70" i="40" s="1"/>
  <c r="K71" i="40"/>
  <c r="Q71" i="40" s="1"/>
  <c r="S71" i="40" s="1"/>
  <c r="K72" i="40"/>
  <c r="Q72" i="40" s="1"/>
  <c r="S72" i="40" s="1"/>
  <c r="K73" i="40"/>
  <c r="Q73" i="40" s="1"/>
  <c r="S73" i="40" s="1"/>
  <c r="K74" i="40"/>
  <c r="Q74" i="40" s="1"/>
  <c r="S74" i="40" s="1"/>
  <c r="K75" i="40"/>
  <c r="Q75" i="40" s="1"/>
  <c r="S75" i="40" s="1"/>
  <c r="K76" i="40"/>
  <c r="Q76" i="40" s="1"/>
  <c r="S76" i="40" s="1"/>
  <c r="K77" i="40"/>
  <c r="Q77" i="40" s="1"/>
  <c r="S77" i="40" s="1"/>
  <c r="K78" i="40"/>
  <c r="Q78" i="40" s="1"/>
  <c r="S78" i="40" s="1"/>
  <c r="K79" i="40"/>
  <c r="Q79" i="40" s="1"/>
  <c r="S79" i="40" s="1"/>
  <c r="K80" i="40"/>
  <c r="Q80" i="40" s="1"/>
  <c r="S80" i="40" s="1"/>
  <c r="K81" i="40"/>
  <c r="Q81" i="40" s="1"/>
  <c r="S81" i="40" s="1"/>
  <c r="K82" i="40"/>
  <c r="Q82" i="40" s="1"/>
  <c r="S82" i="40" s="1"/>
  <c r="K83" i="40"/>
  <c r="Q83" i="40" s="1"/>
  <c r="S83" i="40" s="1"/>
  <c r="K84" i="40"/>
  <c r="Q84" i="40" s="1"/>
  <c r="S84" i="40" s="1"/>
  <c r="K85" i="40"/>
  <c r="Q85" i="40" s="1"/>
  <c r="S85" i="40" s="1"/>
  <c r="K86" i="40"/>
  <c r="Q86" i="40" s="1"/>
  <c r="S86" i="40" s="1"/>
  <c r="K87" i="40"/>
  <c r="Q87" i="40" s="1"/>
  <c r="S87" i="40" s="1"/>
  <c r="K88" i="40"/>
  <c r="Q88" i="40" s="1"/>
  <c r="S88" i="40" s="1"/>
  <c r="K89" i="40"/>
  <c r="Q89" i="40" s="1"/>
  <c r="S89" i="40" s="1"/>
  <c r="K90" i="40"/>
  <c r="Q90" i="40" s="1"/>
  <c r="S90" i="40" s="1"/>
  <c r="K91" i="40"/>
  <c r="Q91" i="40" s="1"/>
  <c r="S91" i="40" s="1"/>
  <c r="K92" i="40"/>
  <c r="Q92" i="40" s="1"/>
  <c r="S92" i="40" s="1"/>
  <c r="K93" i="40"/>
  <c r="Q93" i="40" s="1"/>
  <c r="S93" i="40" s="1"/>
  <c r="K94" i="40"/>
  <c r="Q94" i="40" s="1"/>
  <c r="S94" i="40" s="1"/>
  <c r="K95" i="40"/>
  <c r="Q95" i="40" s="1"/>
  <c r="S95" i="40" s="1"/>
  <c r="K96" i="40"/>
  <c r="Q96" i="40" s="1"/>
  <c r="S96" i="40" s="1"/>
  <c r="K97" i="40"/>
  <c r="Q97" i="40" s="1"/>
  <c r="S97" i="40" s="1"/>
  <c r="K98" i="40"/>
  <c r="Q98" i="40" s="1"/>
  <c r="S98" i="40" s="1"/>
  <c r="K99" i="40"/>
  <c r="Q99" i="40" s="1"/>
  <c r="S99" i="40" s="1"/>
  <c r="K100" i="40"/>
  <c r="Q100" i="40" s="1"/>
  <c r="S100" i="40" s="1"/>
  <c r="K101" i="40"/>
  <c r="Q101" i="40" s="1"/>
  <c r="S101" i="40" s="1"/>
  <c r="K102" i="40"/>
  <c r="Q102" i="40" s="1"/>
  <c r="S102" i="40" s="1"/>
  <c r="K103" i="40"/>
  <c r="Q103" i="40" s="1"/>
  <c r="S103" i="40" s="1"/>
  <c r="K104" i="40"/>
  <c r="Q104" i="40" s="1"/>
  <c r="S104" i="40" s="1"/>
  <c r="K105" i="40"/>
  <c r="Q105" i="40" s="1"/>
  <c r="S105" i="40" s="1"/>
  <c r="K106" i="40"/>
  <c r="Q106" i="40" s="1"/>
  <c r="S106" i="40" s="1"/>
  <c r="K107" i="40"/>
  <c r="Q107" i="40" s="1"/>
  <c r="S107" i="40" s="1"/>
  <c r="K108" i="40"/>
  <c r="Q108" i="40" s="1"/>
  <c r="S108" i="40" s="1"/>
  <c r="K109" i="40"/>
  <c r="Q109" i="40" s="1"/>
  <c r="S109" i="40" s="1"/>
  <c r="K110" i="40"/>
  <c r="Q110" i="40" s="1"/>
  <c r="S110" i="40" s="1"/>
  <c r="K111" i="40"/>
  <c r="Q111" i="40" s="1"/>
  <c r="S111" i="40" s="1"/>
  <c r="K112" i="40"/>
  <c r="Q112" i="40" s="1"/>
  <c r="S112" i="40" s="1"/>
  <c r="K113" i="40"/>
  <c r="Q113" i="40" s="1"/>
  <c r="S113" i="40" s="1"/>
  <c r="K114" i="40"/>
  <c r="Q114" i="40" s="1"/>
  <c r="S114" i="40" s="1"/>
  <c r="K115" i="40"/>
  <c r="Q115" i="40" s="1"/>
  <c r="S115" i="40" s="1"/>
  <c r="K116" i="40"/>
  <c r="Q116" i="40" s="1"/>
  <c r="S116" i="40" s="1"/>
  <c r="K117" i="40"/>
  <c r="Q117" i="40" s="1"/>
  <c r="S117" i="40" s="1"/>
  <c r="K118" i="40"/>
  <c r="Q118" i="40" s="1"/>
  <c r="S118" i="40" s="1"/>
  <c r="K119" i="40"/>
  <c r="Q119" i="40" s="1"/>
  <c r="S119" i="40" s="1"/>
  <c r="K120" i="40"/>
  <c r="Q120" i="40" s="1"/>
  <c r="S120" i="40" s="1"/>
  <c r="K121" i="40"/>
  <c r="Q121" i="40" s="1"/>
  <c r="S121" i="40" s="1"/>
  <c r="K122" i="40"/>
  <c r="Q122" i="40" s="1"/>
  <c r="S122" i="40" s="1"/>
  <c r="K123" i="40"/>
  <c r="Q123" i="40" s="1"/>
  <c r="S123" i="40" s="1"/>
  <c r="K124" i="40"/>
  <c r="Q124" i="40" s="1"/>
  <c r="S124" i="40" s="1"/>
  <c r="K125" i="40"/>
  <c r="Q125" i="40" s="1"/>
  <c r="S125" i="40" s="1"/>
  <c r="K126" i="40"/>
  <c r="Q126" i="40" s="1"/>
  <c r="S126" i="40" s="1"/>
  <c r="K127" i="40"/>
  <c r="Q127" i="40" s="1"/>
  <c r="S127" i="40" s="1"/>
  <c r="K128" i="40"/>
  <c r="Q128" i="40" s="1"/>
  <c r="S128" i="40" s="1"/>
  <c r="K129" i="40"/>
  <c r="Q129" i="40" s="1"/>
  <c r="S129" i="40" s="1"/>
  <c r="K130" i="40"/>
  <c r="Q130" i="40" s="1"/>
  <c r="S130" i="40" s="1"/>
  <c r="K131" i="40"/>
  <c r="Q131" i="40" s="1"/>
  <c r="S131" i="40" s="1"/>
  <c r="K132" i="40"/>
  <c r="Q132" i="40" s="1"/>
  <c r="S132" i="40" s="1"/>
  <c r="K133" i="40"/>
  <c r="Q133" i="40" s="1"/>
  <c r="S133" i="40" s="1"/>
  <c r="K134" i="40"/>
  <c r="Q134" i="40" s="1"/>
  <c r="S134" i="40" s="1"/>
  <c r="K135" i="40"/>
  <c r="Q135" i="40" s="1"/>
  <c r="S135" i="40" s="1"/>
  <c r="K136" i="40"/>
  <c r="Q136" i="40" s="1"/>
  <c r="S136" i="40" s="1"/>
  <c r="K137" i="40"/>
  <c r="Q137" i="40" s="1"/>
  <c r="S137" i="40" s="1"/>
  <c r="K138" i="40"/>
  <c r="Q138" i="40" s="1"/>
  <c r="S138" i="40" s="1"/>
  <c r="K139" i="40"/>
  <c r="Q139" i="40" s="1"/>
  <c r="S139" i="40" s="1"/>
  <c r="K140" i="40"/>
  <c r="Q140" i="40" s="1"/>
  <c r="S140" i="40" s="1"/>
  <c r="K141" i="40"/>
  <c r="Q141" i="40" s="1"/>
  <c r="S141" i="40" s="1"/>
  <c r="K142" i="40"/>
  <c r="Q142" i="40" s="1"/>
  <c r="S142" i="40" s="1"/>
  <c r="K143" i="40"/>
  <c r="Q143" i="40" s="1"/>
  <c r="S143" i="40" s="1"/>
  <c r="K144" i="40"/>
  <c r="Q144" i="40" s="1"/>
  <c r="S144" i="40" s="1"/>
  <c r="K145" i="40"/>
  <c r="Q145" i="40" s="1"/>
  <c r="S145" i="40" s="1"/>
  <c r="K146" i="40"/>
  <c r="Q146" i="40" s="1"/>
  <c r="S146" i="40" s="1"/>
  <c r="K147" i="40"/>
  <c r="Q147" i="40" s="1"/>
  <c r="S147" i="40" s="1"/>
  <c r="K148" i="40"/>
  <c r="Q148" i="40" s="1"/>
  <c r="S148" i="40" s="1"/>
  <c r="K149" i="40"/>
  <c r="Q149" i="40" s="1"/>
  <c r="S149" i="40" s="1"/>
  <c r="K150" i="40"/>
  <c r="Q150" i="40" s="1"/>
  <c r="S150" i="40" s="1"/>
  <c r="K151" i="40"/>
  <c r="Q151" i="40" s="1"/>
  <c r="S151" i="40" s="1"/>
  <c r="K152" i="40"/>
  <c r="Q152" i="40" s="1"/>
  <c r="S152" i="40" s="1"/>
  <c r="K153" i="40"/>
  <c r="Q153" i="40" s="1"/>
  <c r="S153" i="40" s="1"/>
  <c r="K154" i="40"/>
  <c r="Q154" i="40" s="1"/>
  <c r="S154" i="40" s="1"/>
  <c r="K155" i="40"/>
  <c r="Q155" i="40" s="1"/>
  <c r="S155" i="40" s="1"/>
  <c r="K156" i="40"/>
  <c r="Q156" i="40" s="1"/>
  <c r="S156" i="40" s="1"/>
  <c r="K157" i="40"/>
  <c r="Q157" i="40" s="1"/>
  <c r="S157" i="40" s="1"/>
  <c r="K158" i="40"/>
  <c r="Q158" i="40" s="1"/>
  <c r="S158" i="40" s="1"/>
  <c r="K159" i="40"/>
  <c r="Q159" i="40" s="1"/>
  <c r="S159" i="40" s="1"/>
  <c r="K160" i="40"/>
  <c r="Q160" i="40" s="1"/>
  <c r="S160" i="40" s="1"/>
  <c r="E31" i="69"/>
  <c r="E30" i="69"/>
  <c r="E29" i="69"/>
  <c r="E28" i="69"/>
  <c r="E27" i="69"/>
  <c r="E26" i="69"/>
  <c r="G28" i="66"/>
  <c r="G27" i="66"/>
  <c r="G26" i="66"/>
  <c r="G25" i="66"/>
  <c r="G24" i="66"/>
  <c r="G23" i="66"/>
  <c r="F40" i="64"/>
  <c r="F39" i="64"/>
  <c r="F38" i="64"/>
  <c r="F37" i="64"/>
  <c r="F36" i="64"/>
  <c r="F35" i="64"/>
  <c r="F34" i="64"/>
  <c r="F33" i="64"/>
  <c r="F32" i="64"/>
  <c r="F31" i="64"/>
  <c r="G36" i="63"/>
  <c r="G35" i="63"/>
  <c r="G34" i="63"/>
  <c r="G33" i="63"/>
  <c r="G32" i="63"/>
  <c r="G31" i="63"/>
  <c r="G30" i="6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<sst xmlns="http://schemas.openxmlformats.org/spreadsheetml/2006/main" count="858" uniqueCount="294">
  <si>
    <t>INPUTS</t>
  </si>
  <si>
    <t>Stochastic inputs</t>
  </si>
  <si>
    <t>Fixed inputs</t>
  </si>
  <si>
    <t xml:space="preserve"> </t>
  </si>
  <si>
    <t>Decision variables</t>
  </si>
  <si>
    <t>FIXED</t>
  </si>
  <si>
    <t xml:space="preserve">STOCHASTIC </t>
  </si>
  <si>
    <t>Utilities</t>
  </si>
  <si>
    <t>Leasing</t>
  </si>
  <si>
    <t>Insurance</t>
  </si>
  <si>
    <t>Phone &amp; Internet</t>
  </si>
  <si>
    <t>Regular maintenance of coffee machine</t>
  </si>
  <si>
    <t>Regular maintenance of cooking appliance</t>
  </si>
  <si>
    <t>Owner wage</t>
  </si>
  <si>
    <t>Total staff wages</t>
  </si>
  <si>
    <t>Total fixed costs</t>
  </si>
  <si>
    <t>Coffee supplies</t>
  </si>
  <si>
    <t>Baking supplies</t>
  </si>
  <si>
    <t>General consumables</t>
  </si>
  <si>
    <t>Ad hoc Maintenance</t>
  </si>
  <si>
    <t>Other Cost</t>
  </si>
  <si>
    <t>Total costs</t>
  </si>
  <si>
    <t>Sales revenue</t>
  </si>
  <si>
    <t>Net profit</t>
  </si>
  <si>
    <t>Loan size</t>
  </si>
  <si>
    <t>Ad hoc maintenance</t>
  </si>
  <si>
    <t>Other costs</t>
  </si>
  <si>
    <t>Required repayment on the loan</t>
  </si>
  <si>
    <t>Over 4 weeks</t>
  </si>
  <si>
    <t>Week 1</t>
  </si>
  <si>
    <t>Week 2</t>
  </si>
  <si>
    <t>Week 3</t>
  </si>
  <si>
    <t>Week 4</t>
  </si>
  <si>
    <t>Interest rate p.a.</t>
  </si>
  <si>
    <t>Term of the loan (1, 2, or 3 years)</t>
  </si>
  <si>
    <t>Week ending</t>
  </si>
  <si>
    <t>Money set aside for meeting loan repayment</t>
  </si>
  <si>
    <t>Amount of repayment outstanding</t>
  </si>
  <si>
    <t>% net profit set aside every four weeks for repaying loan</t>
  </si>
  <si>
    <t>CALCULATED VALUES &amp; OUTPUT</t>
  </si>
  <si>
    <t>Regular maintenance of cooking appliances</t>
  </si>
  <si>
    <t>Is Sabat in default of the loan agreement? (Yes/No)</t>
  </si>
  <si>
    <t>Sabat's wage</t>
  </si>
  <si>
    <t xml:space="preserve">Over 4 weeks </t>
  </si>
  <si>
    <t xml:space="preserve">Week 2 </t>
  </si>
  <si>
    <t xml:space="preserve">Week 4 </t>
  </si>
  <si>
    <t>Week of the month</t>
  </si>
  <si>
    <t>Input</t>
  </si>
  <si>
    <t>Extra revenue generated with loan amount</t>
  </si>
  <si>
    <t>Extra cost incurred due to loan amount</t>
  </si>
  <si>
    <t xml:space="preserve">Number of installments </t>
  </si>
  <si>
    <t>Interest rate per installment</t>
  </si>
  <si>
    <t>Number of installments per year</t>
  </si>
  <si>
    <t>Percentage of extra revenue per dollar of loan amount</t>
  </si>
  <si>
    <t>Percentage of extra cost per dollar of loan amount</t>
  </si>
  <si>
    <t>Interest_rate_p.a.</t>
  </si>
  <si>
    <t>Changing Cells:</t>
  </si>
  <si>
    <t>Current Values:</t>
  </si>
  <si>
    <t>Result Cells:</t>
  </si>
  <si>
    <t>Notes:  Current Values column represents values of changing cells at</t>
  </si>
  <si>
    <t>time Scenario Summary Report was created.  Changing cells for each</t>
  </si>
  <si>
    <t>scenario are highlighted in gray.</t>
  </si>
  <si>
    <t>_Sabat_Default_Yesor_No</t>
  </si>
  <si>
    <t>No</t>
  </si>
  <si>
    <t xml:space="preserve">Profit at the end of 4 weeks after loan repayment </t>
  </si>
  <si>
    <t>Interest rate- Best Case</t>
  </si>
  <si>
    <t>Created by Varkey Joseph Vettoor on 16/01/2020</t>
  </si>
  <si>
    <t>Yes</t>
  </si>
  <si>
    <t>Interest Rate- Moderate Case</t>
  </si>
  <si>
    <t>Interest Rate- Worst Case</t>
  </si>
  <si>
    <t>Scenarios Considered</t>
  </si>
  <si>
    <t>Best Case Scenario</t>
  </si>
  <si>
    <t>Moderate Case Scenario</t>
  </si>
  <si>
    <t>Worst Case Scenario</t>
  </si>
  <si>
    <t>Profit_After_Repayment</t>
  </si>
  <si>
    <t xml:space="preserve">Best, Moderate and Worst Case Scenarios of the impact of interest rate changes on whether Sabat will default  and the profit Sabat will make after repayment </t>
  </si>
  <si>
    <t>Interest rate p.a reduced by 1.0%</t>
  </si>
  <si>
    <t>Interest rate p.a increased by 1.0%</t>
  </si>
  <si>
    <t>Impact</t>
  </si>
  <si>
    <t>Current Scenario</t>
  </si>
  <si>
    <t xml:space="preserve">Interest rate at 4.27% p.a </t>
  </si>
  <si>
    <t>Assumptions</t>
  </si>
  <si>
    <t>Scenario Analysis : Interest rate</t>
  </si>
  <si>
    <t>Created by Varkey Joseph Vettoor on 16/01/2020
Modified by Varkey Joseph Vettoor on 16/01/2020</t>
  </si>
  <si>
    <t>Interest rate p.a increased by 0.5%</t>
  </si>
  <si>
    <t xml:space="preserve">Decision variables, fixed inputs and other stochastic inputs remain unchanged on the spreadsheet model </t>
  </si>
  <si>
    <t>Sales_revenue</t>
  </si>
  <si>
    <t>Sales Revenue- Best Case</t>
  </si>
  <si>
    <t xml:space="preserve">Sabat will not be in default and will make a profit of $365.44 after the 4 weekly loan repayment </t>
  </si>
  <si>
    <t xml:space="preserve">Sabat will not be in default and will make a profit of $396.11 after the 4 weekly loan repayment </t>
  </si>
  <si>
    <t xml:space="preserve">Sabat will not be in default and will make a profit of $349.99 after the 4 weekly loan repayment </t>
  </si>
  <si>
    <t xml:space="preserve">Sabat will be in default </t>
  </si>
  <si>
    <t>Sabat will be in default</t>
  </si>
  <si>
    <t>Default</t>
  </si>
  <si>
    <t>Coffee_supplies</t>
  </si>
  <si>
    <t>Coffee Supplies- Best Case</t>
  </si>
  <si>
    <t>Coffee Supplies- Moderate Case</t>
  </si>
  <si>
    <t>Coffee Supplies Worst Case</t>
  </si>
  <si>
    <t>Coffee Supplies reduces by 5% to $2438.24</t>
  </si>
  <si>
    <t xml:space="preserve">Sabat will not be in default and will make a profit of $468.10 after the 4 weekly loan repayment </t>
  </si>
  <si>
    <t>Coffee Supplies increase by 2% to $2617.90</t>
  </si>
  <si>
    <t xml:space="preserve">Sabat will not be in default and will make a profit of $324.37 after the 4 weekly loan repayment </t>
  </si>
  <si>
    <t>Coffee Supplies increase by 10% to $2823.22</t>
  </si>
  <si>
    <t xml:space="preserve">Sabat will not be in default and will make a profit of $160.11 after the 4 weekly loan repayment </t>
  </si>
  <si>
    <t>Baking_supplies</t>
  </si>
  <si>
    <t>Baking Supplies- Best Case</t>
  </si>
  <si>
    <t>Baking Supplies Moderate Case</t>
  </si>
  <si>
    <t>Baking Supplies- Worst Case</t>
  </si>
  <si>
    <t xml:space="preserve">Sabat will not be in default and will make a profit of $572.08 after the 4 weekly loan repayment </t>
  </si>
  <si>
    <t>Baking Supplies reduce by 5% to $4906.408</t>
  </si>
  <si>
    <t>Baking Supplies increase by 2% to $5267.93</t>
  </si>
  <si>
    <t xml:space="preserve">Sabat will not be in default and will make a profit of $282.80 after the 4 weekly loan repayment </t>
  </si>
  <si>
    <t>Baking Supplies increase by 10% to $5681.10</t>
  </si>
  <si>
    <t>General_consumables</t>
  </si>
  <si>
    <t>General Consumables- Best Case</t>
  </si>
  <si>
    <t>General Consumables- Moderate Case</t>
  </si>
  <si>
    <t xml:space="preserve">General Consumables- Worst Case </t>
  </si>
  <si>
    <t>General Consumables reduce by 5% to $2445.69</t>
  </si>
  <si>
    <t xml:space="preserve">Sabat will not be in default and will make a profit of $468.41 after the 4 weekly loan repayment </t>
  </si>
  <si>
    <t>General Consumables increase by 2% to $2625.91</t>
  </si>
  <si>
    <t xml:space="preserve">Sabat will not be in default and will make a profit of $324.25 after the 4 weekly loan repayment </t>
  </si>
  <si>
    <t>General Consumables increase by 10% to $2831.862</t>
  </si>
  <si>
    <t xml:space="preserve">Sabat will not be in default and will make a profit of $159.48 after the 4 weekly loan repayment </t>
  </si>
  <si>
    <t>Ad_hoc_maintenance</t>
  </si>
  <si>
    <t>Ad-Hoc Maintenance - Best Case</t>
  </si>
  <si>
    <t>Ad-Hoc Maintenance- Moderate Case</t>
  </si>
  <si>
    <t>Ad-Hoc Maintenance</t>
  </si>
  <si>
    <t>Ad-Hoc Maintenance reduce by 5% to $884.573</t>
  </si>
  <si>
    <t>Ad-Hoc Maintenance increase by 10% to $1024.24</t>
  </si>
  <si>
    <t>General Consumables increase by 20% to $1117.35</t>
  </si>
  <si>
    <t xml:space="preserve">Sabat will not be in default and will make a profit of $402.68 after the 4 weekly loan repayment </t>
  </si>
  <si>
    <t xml:space="preserve">Sabat will not be in default and will make a profit of $290.95 after the 4 weekly loan repayment </t>
  </si>
  <si>
    <t xml:space="preserve">Sabat will not be in default and will make a profit of $216.46 after the 4 weekly loan repayment </t>
  </si>
  <si>
    <t>Other_costs</t>
  </si>
  <si>
    <t>Other Costs - Best Case</t>
  </si>
  <si>
    <t>Other Costs- Moderate Case</t>
  </si>
  <si>
    <t>Other Costs- Worst Case</t>
  </si>
  <si>
    <t>Other costs stays as is at $595.11</t>
  </si>
  <si>
    <t>Other costs reduce by 5% to $565.36</t>
  </si>
  <si>
    <t xml:space="preserve">Sabat will not be in default and will make a profit of $389.24 after the 4 weekly loan repayment </t>
  </si>
  <si>
    <t xml:space="preserve">Sabat will not be in default and will make a profit of $317.82 after the 4 weekly loan repayment </t>
  </si>
  <si>
    <t>Other costs increase by 10% to $654.62</t>
  </si>
  <si>
    <t>Other costs increase by 20% to $714.13</t>
  </si>
  <si>
    <t xml:space="preserve">Sabat will not be in default and will make a profit of $270.21 after the 4 weekly loan repayment </t>
  </si>
  <si>
    <t>Scenario Analysis : Sales Revenue</t>
  </si>
  <si>
    <t>Scenario Summary- Interest Rate</t>
  </si>
  <si>
    <t>Scenario Summary- Coffee Supplies</t>
  </si>
  <si>
    <t>Scenario Analysis : Coffee Supplies</t>
  </si>
  <si>
    <t>Scenario Summary- Baking Supplies</t>
  </si>
  <si>
    <t>Scenario Summary- General Consumables</t>
  </si>
  <si>
    <t xml:space="preserve">Scenario Analysis : General Consumables </t>
  </si>
  <si>
    <t>Scenario Analysis : Ad-Hoc Maintenance</t>
  </si>
  <si>
    <t>Scenario Summary - Ad-Hoc Maintenance</t>
  </si>
  <si>
    <t>Scenario Analysis : Other costs</t>
  </si>
  <si>
    <t>Scenario Summary - Other costs</t>
  </si>
  <si>
    <t>Loan_size</t>
  </si>
  <si>
    <t>Loan size- Smaller amount</t>
  </si>
  <si>
    <t>Loan size- Larger amount</t>
  </si>
  <si>
    <t>Sensitivity Summary- Loan amount</t>
  </si>
  <si>
    <t>Sensitivity Analysis : Loan size</t>
  </si>
  <si>
    <t>Loan size is $75000</t>
  </si>
  <si>
    <t xml:space="preserve">Smaller loan amount </t>
  </si>
  <si>
    <t>Larger loan amount</t>
  </si>
  <si>
    <t>Loan size is reduced to $50000</t>
  </si>
  <si>
    <t xml:space="preserve">Sabat will not be in default and will make a profit of $972.52 after the 4 weekly loan repayment </t>
  </si>
  <si>
    <t>Loan size is increased to $100000</t>
  </si>
  <si>
    <t xml:space="preserve">Fixed inputs, stochastic inputs and other decision variables remain unchanged on the spreadsheet model </t>
  </si>
  <si>
    <t>Term_of_the_loan__1__2__or_3_ye</t>
  </si>
  <si>
    <t>2 year loan term</t>
  </si>
  <si>
    <t>1 year loan term</t>
  </si>
  <si>
    <t>Loan term is reduced to 2 years</t>
  </si>
  <si>
    <t>Loan term is reduced to 1 year</t>
  </si>
  <si>
    <t>Sensitivity Summary- Loan Term</t>
  </si>
  <si>
    <t>net_profit_set_aside_every_four</t>
  </si>
  <si>
    <t>Low Net Profit % allocation</t>
  </si>
  <si>
    <t>Highest net profit allocation</t>
  </si>
  <si>
    <t>Sensitivity Summary - Net Profit % allocation</t>
  </si>
  <si>
    <t>Loan term is 3 years</t>
  </si>
  <si>
    <t>3 year loan term</t>
  </si>
  <si>
    <t>Sensitivity Analysis : Loan Term</t>
  </si>
  <si>
    <t>Sensitivity Analysis : Net Profit % allocation</t>
  </si>
  <si>
    <t>80% of net profit allocated for repayment</t>
  </si>
  <si>
    <t>50% of net profit allocated for repayment</t>
  </si>
  <si>
    <t>90% of net profit allocated for repayment</t>
  </si>
  <si>
    <t>Percentage of net profit allocated for repayment is 80%</t>
  </si>
  <si>
    <t>Percentage of net profit allocated for repayment is 50%</t>
  </si>
  <si>
    <t>Percentage of net profit allocated for repayment is 90%</t>
  </si>
  <si>
    <t xml:space="preserve">Sabat will not be in default and will make a profit of $667.62 after the 4 weekly loan repayment </t>
  </si>
  <si>
    <t xml:space="preserve">Sabat will not be in default and will make a profit of $334.48 after the 4 weekly loan repayment </t>
  </si>
  <si>
    <t>Sales Revenue at $51561.24</t>
  </si>
  <si>
    <t>Sales Revenue - Moderate Case</t>
  </si>
  <si>
    <t>Sales Revenue Worst Case</t>
  </si>
  <si>
    <t>Sales Revenue increases by 5% to $ 54139.30</t>
  </si>
  <si>
    <t>Sales Revenue reduces by 2% to $50530.02</t>
  </si>
  <si>
    <t>Sales Revenue reduces by 5% to $48983.18</t>
  </si>
  <si>
    <t xml:space="preserve">Sabat will not be in default and will make a profit of $2427.88 after the 4 weekly loan repayment </t>
  </si>
  <si>
    <t>Scenario Summary- Sales Revenue</t>
  </si>
  <si>
    <t xml:space="preserve">Best, Moderate and Worst Case Scenarios of the impact of sales revenue changes on whether Sabat will default  and the profit Sabat will make after repayment </t>
  </si>
  <si>
    <t xml:space="preserve">Best, Moderate and Worst Case Scenarios of the impact of changes in general consumables on whether Sabat will default  and the profit Sabat will make after repayment </t>
  </si>
  <si>
    <t xml:space="preserve">Best, Moderate and Worst Case Scenarios of the impact of changes in baking supplies on whether Sabat will default  and the profit Sabat will make after repayment </t>
  </si>
  <si>
    <t xml:space="preserve">Best, Moderate and Worst Case Scenarios of the impact of changes in coffee suppies on whether Sabat will default  and the profit Sabat will make after repayment </t>
  </si>
  <si>
    <t xml:space="preserve">Best, Moderate and Worst Case Scenarios of the impact of changes in ad-hoc maintenance on whether Sabat will default  and the profit Sabat will make after repayment </t>
  </si>
  <si>
    <t>Coffee Supplies is at $2566.572</t>
  </si>
  <si>
    <t>General Consumables is $2574.41</t>
  </si>
  <si>
    <t>Baking Supplies is $5164.64</t>
  </si>
  <si>
    <t>Ad-Hoc Maintenance is  $931.13</t>
  </si>
  <si>
    <t xml:space="preserve">Best, Moderate and Worst Case Scenarios of the impact ofchanges in other costs on whether Sabat will default  and the profit Sabat will make after repayment </t>
  </si>
  <si>
    <t xml:space="preserve">Best, Moderate and Worst Case Scenarios of the impact of loan amount changes on whether Sabat will default  and the profit Sabat will make after repayment </t>
  </si>
  <si>
    <t xml:space="preserve">Best, Moderate and Worst Case Scenarios of the impact of loan term changes on whether Sabat will default  and the profit Sabat will make after repayment </t>
  </si>
  <si>
    <t xml:space="preserve">Best, Moderate and Worst Case Scenarios of the impact of changes in net profit % allocation on whether Sabat will default  and the profit Sabat will make after repayment </t>
  </si>
  <si>
    <t>Scenario Analysis : Baking Supplies</t>
  </si>
  <si>
    <t>Mean</t>
  </si>
  <si>
    <t>Standard Error</t>
  </si>
  <si>
    <t>Median</t>
  </si>
  <si>
    <t>Mode</t>
  </si>
  <si>
    <t>Standard Deviation</t>
  </si>
  <si>
    <t>Sample Variance</t>
  </si>
  <si>
    <t>Kurtosis</t>
  </si>
  <si>
    <t>Skewness</t>
  </si>
  <si>
    <t>Range</t>
  </si>
  <si>
    <t>Minimum</t>
  </si>
  <si>
    <t>Maximum</t>
  </si>
  <si>
    <t>Sum</t>
  </si>
  <si>
    <t>Count</t>
  </si>
  <si>
    <t>Bins</t>
  </si>
  <si>
    <t>df</t>
  </si>
  <si>
    <t>p-value</t>
  </si>
  <si>
    <t xml:space="preserve">Bin Width </t>
  </si>
  <si>
    <t>Observed frequency</t>
  </si>
  <si>
    <t>Expected Frequency</t>
  </si>
  <si>
    <t>Total</t>
  </si>
  <si>
    <t>Chi-squared calculation</t>
  </si>
  <si>
    <t xml:space="preserve">Observed frequency </t>
  </si>
  <si>
    <t>Expected frequency</t>
  </si>
  <si>
    <t>Chi-Squared Calculation</t>
  </si>
  <si>
    <t xml:space="preserve">Bin width </t>
  </si>
  <si>
    <t>Value of Chi-squared statistic is 1.160. As the p-value is &gt; 0.05, we do not reject the "same distribution" hypothesis, and can therefore assume that the distribution of Ad-Hoc maintenance is uniformly distributed between $0 and $500</t>
  </si>
  <si>
    <t>Bin width</t>
  </si>
  <si>
    <t>SD</t>
  </si>
  <si>
    <t>Interest rates below have been taken from RBA's Lending rates; Small business; 3-year fixed</t>
  </si>
  <si>
    <t>Interest Rates</t>
  </si>
  <si>
    <t>Number of classes</t>
  </si>
  <si>
    <t xml:space="preserve">Range interval </t>
  </si>
  <si>
    <t>Frequency</t>
  </si>
  <si>
    <t>Relative frequency</t>
  </si>
  <si>
    <t>Cumulative relative frequency</t>
  </si>
  <si>
    <t>Random Number Range</t>
  </si>
  <si>
    <t>Lower Limit</t>
  </si>
  <si>
    <t>Upper Limit</t>
  </si>
  <si>
    <t>Interest Rate</t>
  </si>
  <si>
    <t>Repetition</t>
  </si>
  <si>
    <t>Coffee Supplies</t>
  </si>
  <si>
    <t>Baking Supplies</t>
  </si>
  <si>
    <t>General Consummables</t>
  </si>
  <si>
    <t>Other Costs</t>
  </si>
  <si>
    <t xml:space="preserve">Amount of Repayment Outstanding </t>
  </si>
  <si>
    <t>Required Repayment on loan</t>
  </si>
  <si>
    <t>Interest rate per annum</t>
  </si>
  <si>
    <t>Sales Revenue</t>
  </si>
  <si>
    <t>L</t>
  </si>
  <si>
    <t xml:space="preserve"> Mean Amount of Repayment Outstanding </t>
  </si>
  <si>
    <t>Mean Required Repayment on loan</t>
  </si>
  <si>
    <t>Mean Money set aside for meeting loan repayment</t>
  </si>
  <si>
    <t>Tracking convergence of sample output means</t>
  </si>
  <si>
    <t>Descriptive statistics of simulated output and calculated variables</t>
  </si>
  <si>
    <t>Required Repayment of loan</t>
  </si>
  <si>
    <t>Money set aside for loan repayment</t>
  </si>
  <si>
    <t>Bin</t>
  </si>
  <si>
    <t>Relative Freqency</t>
  </si>
  <si>
    <t>Value of Chi-squared statistic is 4.301. As the p-value is &gt; 0.05, we do not reject the "same distribution" hypothesis, and can therefore assume that the distribution of baking supplies is Normally distributed with mean of $1291.20 and standard deviation of $59.11</t>
  </si>
  <si>
    <t>Value of Chi-squared statistic is 0.711. As the p-value is &gt; 0.05, we do not reject the "same distribution" hypothesis, and can therefore assume that the distribution of general consumables is Normally distributed with mean of $643.61 and standard deviation of $30.84</t>
  </si>
  <si>
    <t>Relative Frequency</t>
  </si>
  <si>
    <t>Required repayment of loan</t>
  </si>
  <si>
    <t>Descriptive statistics of simulated stochastic inputs</t>
  </si>
  <si>
    <t>Interest Rate per annum</t>
  </si>
  <si>
    <t>General consummables</t>
  </si>
  <si>
    <t>RelativeFrequency</t>
  </si>
  <si>
    <t>Risk profiling</t>
  </si>
  <si>
    <t>Mean Interest Rate per annum</t>
  </si>
  <si>
    <t xml:space="preserve">Mean Sales Revenue </t>
  </si>
  <si>
    <t>Mean Coffee Supplies</t>
  </si>
  <si>
    <t xml:space="preserve"> &lt;-300$</t>
  </si>
  <si>
    <t>Mean Baking Supplies</t>
  </si>
  <si>
    <t>Mean General Consummables</t>
  </si>
  <si>
    <t>Mean Ad hoc maintenance</t>
  </si>
  <si>
    <t>&gt;= -300$ and &lt; 0</t>
  </si>
  <si>
    <t>&gt;= 0</t>
  </si>
  <si>
    <t>&lt; $2060</t>
  </si>
  <si>
    <t>$2060 to $2080</t>
  </si>
  <si>
    <t>$2080 and above</t>
  </si>
  <si>
    <t>Risk profiling for Amount of repayment outstanding clearly depicts that Sales Revenue, Baking Supplies and Ad hoc maintenance costs drive the outstanding amount the most. Higher mean sales revenue and higher mean baking supplies correspond to lesser outstanding amount and lower the mean ad hoc maintenance cost, lesser is the outstanding amount.</t>
  </si>
  <si>
    <t xml:space="preserve"> &lt; 2500</t>
  </si>
  <si>
    <r>
      <t xml:space="preserve"> </t>
    </r>
    <r>
      <rPr>
        <sz val="12"/>
        <color rgb="FF000000"/>
        <rFont val="Calibri"/>
        <family val="2"/>
      </rPr>
      <t>≥ 2500</t>
    </r>
  </si>
  <si>
    <t>Risk Profiling for Required repayment of loan indicates that mean interest rate per annum drives the required repayment of loan with higher interest rate corresponding to higher repayment of loan</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</si>
</sst>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Red]\-&quot;$&quot;#,##0"/>
    <numFmt numFmtId="165" formatCode="&quot;$&quot;#,##0.00;[Red]\-&quot;$&quot;#,##0.00"/>
    <numFmt numFmtId="166" formatCode="_-&quot;$&quot;* #,##0.00_-;\-&quot;$&quot;* #,##0.00_-;_-&quot;$&quot;* &quot;-&quot;??_-;_-@_-"/>
    <numFmt numFmtId="167" formatCode="_-* #,##0.00_-;\-* #,##0.00_-;_-* &quot;-&quot;??_-;_-@_-"/>
    <numFmt numFmtId="168" formatCode="&quot;$&quot;#,##0"/>
    <numFmt numFmtId="169" formatCode="0.000000%"/>
    <numFmt numFmtId="170" formatCode="&quot;$&quot;#,##0.00"/>
    <numFmt numFmtId="171" formatCode="[$-F800]dddd\,\ mmmm\ dd\,\ yyyy"/>
    <numFmt numFmtId="172" formatCode="0.000"/>
    <numFmt numFmtId="173" formatCode="0.0000"/>
    <numFmt numFmtId="174" formatCode="0.0"/>
    <numFmt numFmtId="175" formatCode="0.0%"/>
  </numFmts>
  <fonts count="22" x14ac:knownFonts="1">
    <font>
      <sz val="11"/>
      <color theme="1"/>
      <name val="Calibri"/>
      <family val="2"/>
      <scheme val="minor"/>
    </font>
    <font>
      <sz val="11"/>
      <color theme="1"/>
      <name val="Calibri"/>
      <family val="2"/>
      <scheme val="minor"/>
    </font>
    <font>
      <sz val="14"/>
      <color theme="1"/>
      <name val="Calibri"/>
      <family val="2"/>
      <scheme val="minor"/>
    </font>
    <font>
      <sz val="12"/>
      <color theme="1"/>
      <name val="Times New Roman"/>
      <family val="1"/>
    </font>
    <font>
      <b/>
      <sz val="11"/>
      <color theme="1"/>
      <name val="Calibri"/>
      <family val="2"/>
      <scheme val="minor"/>
    </font>
    <font>
      <b/>
      <sz val="14"/>
      <color theme="1"/>
      <name val="Calibri"/>
      <family val="2"/>
      <scheme val="minor"/>
    </font>
    <font>
      <sz val="12"/>
      <color theme="1"/>
      <name val="Calibri"/>
      <family val="2"/>
      <scheme val="minor"/>
    </font>
    <font>
      <b/>
      <sz val="12"/>
      <color theme="0"/>
      <name val="Calibri"/>
      <family val="2"/>
      <scheme val="minor"/>
    </font>
    <font>
      <sz val="11"/>
      <color theme="1"/>
      <name val="Calibri"/>
      <family val="2"/>
    </font>
    <font>
      <sz val="8"/>
      <color rgb="FF000000"/>
      <name val="Courier New"/>
      <family val="3"/>
    </font>
    <font>
      <sz val="10"/>
      <color indexed="9"/>
      <name val="Calibri"/>
      <family val="2"/>
      <scheme val="minor"/>
    </font>
    <font>
      <sz val="8"/>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b/>
      <sz val="12"/>
      <color theme="1"/>
      <name val="Calibri"/>
      <family val="2"/>
      <scheme val="minor"/>
    </font>
    <font>
      <b/>
      <i/>
      <sz val="11"/>
      <color theme="1"/>
      <name val="Calibri"/>
      <family val="2"/>
      <scheme val="minor"/>
    </font>
    <font>
      <sz val="10"/>
      <name val="Arial"/>
      <family val="2"/>
    </font>
    <font>
      <i/>
      <sz val="11"/>
      <color theme="1"/>
      <name val="Calibri"/>
      <family val="2"/>
      <scheme val="minor"/>
    </font>
    <font>
      <b/>
      <sz val="16"/>
      <color theme="1"/>
      <name val="Calibri"/>
      <family val="2"/>
      <scheme val="minor"/>
    </font>
    <font>
      <sz val="12"/>
      <color rgb="FF000000"/>
      <name val="Calibri"/>
      <family val="2"/>
      <scheme val="minor"/>
    </font>
    <font>
      <sz val="12"/>
      <color rgb="FF000000"/>
      <name val="Calibri"/>
      <family val="2"/>
    </font>
  </fonts>
  <fills count="19">
    <fill>
      <patternFill patternType="none"/>
    </fill>
    <fill>
      <patternFill patternType="gray125"/>
    </fill>
    <fill>
      <patternFill patternType="solid">
        <fgColor rgb="FFFF7C80"/>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0" tint="-0.24997711111789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92D05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auto="1"/>
      </left>
      <right style="thin">
        <color auto="1"/>
      </right>
      <top/>
      <bottom style="thin">
        <color auto="1"/>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auto="1"/>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diagonal/>
    </border>
    <border>
      <left style="thin">
        <color indexed="64"/>
      </left>
      <right style="thin">
        <color indexed="64"/>
      </right>
      <top style="thin">
        <color indexed="64"/>
      </top>
      <bottom/>
      <diagonal/>
    </border>
    <border>
      <left/>
      <right style="thin">
        <color auto="1"/>
      </right>
      <top/>
      <bottom style="medium">
        <color indexed="64"/>
      </bottom>
      <diagonal/>
    </border>
    <border>
      <left style="thin">
        <color theme="1"/>
      </left>
      <right style="thin">
        <color theme="1"/>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auto="1"/>
      </right>
      <top style="thin">
        <color indexed="64"/>
      </top>
      <bottom/>
      <diagonal/>
    </border>
    <border>
      <left style="thin">
        <color indexed="64"/>
      </left>
      <right/>
      <top/>
      <bottom/>
      <diagonal/>
    </border>
    <border>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166" fontId="1" fillId="0" borderId="0" applyFont="0" applyFill="0" applyBorder="0" applyAlignment="0" applyProtection="0"/>
    <xf numFmtId="9" fontId="1" fillId="0" borderId="0" applyFont="0" applyFill="0" applyBorder="0" applyAlignment="0" applyProtection="0"/>
    <xf numFmtId="167" fontId="1" fillId="0" borderId="0" applyFont="0" applyFill="0" applyBorder="0" applyAlignment="0" applyProtection="0"/>
    <xf numFmtId="0" fontId="17" fillId="0" borderId="0"/>
    <xf numFmtId="0" fontId="17" fillId="0" borderId="0"/>
  </cellStyleXfs>
  <cellXfs count="211">
    <xf numFmtId="0" fontId="0" fillId="0" borderId="0" xfId="0"/>
    <xf numFmtId="0" fontId="2" fillId="0" borderId="0" xfId="0" applyFont="1"/>
    <xf numFmtId="0" fontId="3" fillId="0" borderId="0" xfId="0" applyFont="1"/>
    <xf numFmtId="0" fontId="5" fillId="0" borderId="0" xfId="0" applyFont="1"/>
    <xf numFmtId="0" fontId="0" fillId="0" borderId="0" xfId="0" applyFont="1"/>
    <xf numFmtId="0" fontId="6" fillId="0" borderId="0" xfId="0" applyFont="1"/>
    <xf numFmtId="169" fontId="3" fillId="0" borderId="0" xfId="2" applyNumberFormat="1" applyFont="1"/>
    <xf numFmtId="0" fontId="0" fillId="2" borderId="1" xfId="0" applyFont="1" applyFill="1" applyBorder="1"/>
    <xf numFmtId="0" fontId="0" fillId="3" borderId="1" xfId="0" applyFont="1" applyFill="1" applyBorder="1"/>
    <xf numFmtId="0" fontId="6" fillId="6" borderId="1" xfId="0" applyFont="1" applyFill="1" applyBorder="1"/>
    <xf numFmtId="0" fontId="5" fillId="0" borderId="0" xfId="0" applyFont="1" applyAlignment="1">
      <alignment horizontal="left"/>
    </xf>
    <xf numFmtId="0" fontId="3" fillId="0" borderId="0" xfId="0" applyFont="1" applyFill="1"/>
    <xf numFmtId="0" fontId="2" fillId="5" borderId="0" xfId="0" applyFont="1" applyFill="1"/>
    <xf numFmtId="0" fontId="3" fillId="5" borderId="0" xfId="0" applyFont="1" applyFill="1"/>
    <xf numFmtId="0" fontId="0" fillId="7" borderId="1" xfId="0" applyFont="1" applyFill="1" applyBorder="1"/>
    <xf numFmtId="0" fontId="4" fillId="0" borderId="0" xfId="0" applyFont="1" applyAlignment="1">
      <alignment horizontal="center"/>
    </xf>
    <xf numFmtId="0" fontId="4" fillId="6" borderId="0" xfId="0" applyFont="1" applyFill="1" applyAlignment="1">
      <alignment horizontal="center"/>
    </xf>
    <xf numFmtId="0" fontId="8" fillId="0" borderId="10" xfId="0" applyFont="1" applyBorder="1" applyAlignment="1">
      <alignment horizontal="right" wrapText="1"/>
    </xf>
    <xf numFmtId="0" fontId="0" fillId="0" borderId="11" xfId="0" applyBorder="1" applyAlignment="1">
      <alignment horizontal="right" wrapText="1"/>
    </xf>
    <xf numFmtId="0" fontId="0" fillId="0" borderId="12" xfId="0" applyBorder="1" applyAlignment="1">
      <alignment horizontal="right" wrapText="1"/>
    </xf>
    <xf numFmtId="0" fontId="0" fillId="0" borderId="9" xfId="0" applyFill="1" applyBorder="1" applyAlignment="1">
      <alignment horizontal="right" wrapText="1"/>
    </xf>
    <xf numFmtId="0" fontId="0" fillId="0" borderId="10" xfId="0" applyFill="1" applyBorder="1" applyAlignment="1">
      <alignment horizontal="right" wrapText="1"/>
    </xf>
    <xf numFmtId="0" fontId="0" fillId="0" borderId="13" xfId="0" applyFill="1" applyBorder="1" applyAlignment="1">
      <alignment horizontal="right" wrapText="1"/>
    </xf>
    <xf numFmtId="0" fontId="0" fillId="0" borderId="10" xfId="0" applyBorder="1" applyAlignment="1">
      <alignment horizontal="right" wrapText="1"/>
    </xf>
    <xf numFmtId="0" fontId="0" fillId="0" borderId="12" xfId="0" applyFill="1" applyBorder="1" applyAlignment="1">
      <alignment horizontal="right" wrapText="1"/>
    </xf>
    <xf numFmtId="168" fontId="0" fillId="0" borderId="4" xfId="0" applyNumberFormat="1" applyBorder="1"/>
    <xf numFmtId="168" fontId="0" fillId="0" borderId="7" xfId="0" applyNumberFormat="1" applyBorder="1"/>
    <xf numFmtId="168" fontId="0" fillId="0" borderId="6" xfId="0" applyNumberFormat="1" applyBorder="1"/>
    <xf numFmtId="168" fontId="0" fillId="0" borderId="3" xfId="0" applyNumberFormat="1" applyBorder="1"/>
    <xf numFmtId="168" fontId="0" fillId="4" borderId="6" xfId="0" applyNumberFormat="1" applyFill="1" applyBorder="1"/>
    <xf numFmtId="168" fontId="0" fillId="0" borderId="1" xfId="0" applyNumberFormat="1" applyBorder="1"/>
    <xf numFmtId="168" fontId="0" fillId="0" borderId="2" xfId="0" applyNumberFormat="1" applyBorder="1"/>
    <xf numFmtId="168" fontId="0" fillId="4" borderId="8" xfId="0" applyNumberFormat="1" applyFill="1" applyBorder="1"/>
    <xf numFmtId="168" fontId="0" fillId="4" borderId="5" xfId="0" applyNumberFormat="1" applyFill="1" applyBorder="1"/>
    <xf numFmtId="0" fontId="0" fillId="0" borderId="0" xfId="0" applyFont="1" applyAlignment="1">
      <alignment horizontal="center"/>
    </xf>
    <xf numFmtId="1" fontId="0" fillId="3" borderId="1" xfId="1" applyNumberFormat="1" applyFont="1" applyFill="1" applyBorder="1"/>
    <xf numFmtId="168" fontId="0" fillId="0" borderId="0" xfId="0" applyNumberFormat="1"/>
    <xf numFmtId="0" fontId="8" fillId="0" borderId="14" xfId="0" applyFont="1" applyBorder="1" applyAlignment="1">
      <alignment horizontal="right" wrapText="1"/>
    </xf>
    <xf numFmtId="171" fontId="0" fillId="0" borderId="1" xfId="0" applyNumberFormat="1" applyBorder="1" applyAlignment="1">
      <alignment horizontal="left"/>
    </xf>
    <xf numFmtId="0" fontId="0" fillId="0" borderId="9" xfId="0" applyBorder="1"/>
    <xf numFmtId="9" fontId="0" fillId="3" borderId="1" xfId="1" applyNumberFormat="1" applyFont="1" applyFill="1" applyBorder="1"/>
    <xf numFmtId="0" fontId="7" fillId="8" borderId="16" xfId="0" applyFont="1" applyFill="1" applyBorder="1" applyAlignment="1">
      <alignment horizontal="right"/>
    </xf>
    <xf numFmtId="0" fontId="7" fillId="8" borderId="15" xfId="0" applyFont="1" applyFill="1" applyBorder="1" applyAlignment="1"/>
    <xf numFmtId="0" fontId="3" fillId="0" borderId="17" xfId="0" applyFont="1" applyBorder="1"/>
    <xf numFmtId="0" fontId="6" fillId="6" borderId="18" xfId="0" applyFont="1" applyFill="1" applyBorder="1"/>
    <xf numFmtId="0" fontId="6" fillId="6" borderId="4" xfId="0" applyFont="1" applyFill="1" applyBorder="1"/>
    <xf numFmtId="170" fontId="0" fillId="6" borderId="4" xfId="0" applyNumberFormat="1" applyFont="1" applyFill="1" applyBorder="1"/>
    <xf numFmtId="14" fontId="0" fillId="0" borderId="0" xfId="0" applyNumberFormat="1"/>
    <xf numFmtId="0" fontId="9" fillId="0" borderId="0" xfId="0" applyFont="1"/>
    <xf numFmtId="171" fontId="0" fillId="0" borderId="4" xfId="0" applyNumberFormat="1" applyBorder="1" applyAlignment="1">
      <alignment horizontal="left"/>
    </xf>
    <xf numFmtId="171" fontId="0" fillId="0" borderId="1" xfId="0" applyNumberFormat="1" applyFont="1" applyBorder="1" applyAlignment="1">
      <alignment horizontal="left"/>
    </xf>
    <xf numFmtId="0" fontId="0" fillId="0" borderId="14" xfId="0" applyBorder="1"/>
    <xf numFmtId="0" fontId="0" fillId="0" borderId="19" xfId="0" applyBorder="1"/>
    <xf numFmtId="0" fontId="0" fillId="0" borderId="1" xfId="0" applyBorder="1"/>
    <xf numFmtId="0" fontId="4" fillId="9" borderId="1" xfId="0" applyFont="1" applyFill="1" applyBorder="1"/>
    <xf numFmtId="170" fontId="0" fillId="2" borderId="1" xfId="2" applyNumberFormat="1" applyFont="1" applyFill="1" applyBorder="1"/>
    <xf numFmtId="170" fontId="0" fillId="2" borderId="1" xfId="3" applyNumberFormat="1" applyFont="1" applyFill="1" applyBorder="1"/>
    <xf numFmtId="2" fontId="0" fillId="0" borderId="1" xfId="0" applyNumberFormat="1" applyBorder="1"/>
    <xf numFmtId="0" fontId="0" fillId="0" borderId="0" xfId="0" applyFont="1" applyFill="1" applyBorder="1"/>
    <xf numFmtId="9" fontId="0" fillId="0" borderId="0" xfId="1" applyNumberFormat="1" applyFont="1" applyFill="1" applyBorder="1"/>
    <xf numFmtId="0" fontId="3" fillId="0" borderId="0" xfId="0" applyNumberFormat="1" applyFont="1"/>
    <xf numFmtId="170" fontId="0" fillId="6" borderId="1" xfId="0" applyNumberFormat="1" applyFont="1" applyFill="1" applyBorder="1"/>
    <xf numFmtId="9" fontId="0" fillId="7" borderId="1" xfId="1" applyNumberFormat="1" applyFont="1" applyFill="1" applyBorder="1"/>
    <xf numFmtId="1" fontId="0" fillId="7" borderId="1" xfId="1" applyNumberFormat="1" applyFont="1" applyFill="1" applyBorder="1"/>
    <xf numFmtId="170" fontId="0" fillId="7" borderId="1" xfId="1" applyNumberFormat="1" applyFont="1" applyFill="1" applyBorder="1"/>
    <xf numFmtId="170" fontId="0" fillId="3" borderId="1" xfId="3" applyNumberFormat="1" applyFont="1" applyFill="1" applyBorder="1"/>
    <xf numFmtId="0" fontId="0" fillId="6" borderId="1" xfId="0" applyNumberFormat="1" applyFont="1" applyFill="1" applyBorder="1"/>
    <xf numFmtId="10" fontId="0" fillId="2" borderId="1" xfId="1" applyNumberFormat="1" applyFont="1" applyFill="1" applyBorder="1"/>
    <xf numFmtId="10" fontId="0" fillId="6" borderId="4" xfId="0" applyNumberFormat="1" applyFont="1" applyFill="1" applyBorder="1"/>
    <xf numFmtId="170" fontId="7" fillId="8" borderId="16" xfId="0" applyNumberFormat="1" applyFont="1" applyFill="1" applyBorder="1" applyAlignment="1">
      <alignment horizontal="right"/>
    </xf>
    <xf numFmtId="170" fontId="0" fillId="6" borderId="20" xfId="0" applyNumberFormat="1" applyFont="1" applyFill="1" applyBorder="1"/>
    <xf numFmtId="0" fontId="0" fillId="0" borderId="0" xfId="0" applyFill="1" applyBorder="1" applyAlignment="1"/>
    <xf numFmtId="0" fontId="0" fillId="0" borderId="24" xfId="0" applyFill="1" applyBorder="1" applyAlignment="1"/>
    <xf numFmtId="0" fontId="10" fillId="10" borderId="21" xfId="0" applyFont="1" applyFill="1" applyBorder="1" applyAlignment="1">
      <alignment horizontal="right"/>
    </xf>
    <xf numFmtId="0" fontId="10" fillId="10" borderId="23" xfId="0" applyFont="1" applyFill="1" applyBorder="1" applyAlignment="1">
      <alignment horizontal="right"/>
    </xf>
    <xf numFmtId="0" fontId="11" fillId="0" borderId="0" xfId="0" applyFont="1" applyFill="1" applyBorder="1" applyAlignment="1">
      <alignment vertical="top" wrapText="1"/>
    </xf>
    <xf numFmtId="0" fontId="12" fillId="10" borderId="23" xfId="0" applyFont="1" applyFill="1" applyBorder="1" applyAlignment="1">
      <alignment horizontal="left"/>
    </xf>
    <xf numFmtId="0" fontId="12" fillId="10" borderId="21" xfId="0" applyFont="1" applyFill="1" applyBorder="1" applyAlignment="1">
      <alignment horizontal="left"/>
    </xf>
    <xf numFmtId="0" fontId="13" fillId="11" borderId="0" xfId="0" applyFont="1" applyFill="1" applyBorder="1" applyAlignment="1">
      <alignment horizontal="left"/>
    </xf>
    <xf numFmtId="0" fontId="14" fillId="11" borderId="24" xfId="0" applyFont="1" applyFill="1" applyBorder="1" applyAlignment="1">
      <alignment horizontal="left"/>
    </xf>
    <xf numFmtId="0" fontId="13" fillId="11" borderId="22" xfId="0" applyFont="1" applyFill="1" applyBorder="1" applyAlignment="1">
      <alignment horizontal="left"/>
    </xf>
    <xf numFmtId="0" fontId="0" fillId="0" borderId="0" xfId="0" applyFill="1" applyBorder="1" applyAlignment="1">
      <alignment horizontal="right"/>
    </xf>
    <xf numFmtId="0" fontId="0" fillId="0" borderId="24" xfId="0" applyFill="1" applyBorder="1" applyAlignment="1">
      <alignment horizontal="right"/>
    </xf>
    <xf numFmtId="10" fontId="0" fillId="0" borderId="0" xfId="0" applyNumberFormat="1" applyFill="1" applyBorder="1" applyAlignment="1">
      <alignment horizontal="right"/>
    </xf>
    <xf numFmtId="10" fontId="0" fillId="12" borderId="0" xfId="0" applyNumberFormat="1" applyFill="1" applyBorder="1" applyAlignment="1">
      <alignment horizontal="right"/>
    </xf>
    <xf numFmtId="170" fontId="0" fillId="0" borderId="22" xfId="0" applyNumberFormat="1" applyFill="1" applyBorder="1" applyAlignment="1">
      <alignment horizontal="right"/>
    </xf>
    <xf numFmtId="0" fontId="10" fillId="10" borderId="23" xfId="0" applyFont="1" applyFill="1" applyBorder="1" applyAlignment="1">
      <alignment horizontal="center" vertical="center"/>
    </xf>
    <xf numFmtId="0" fontId="4" fillId="0" borderId="1" xfId="0" applyFont="1" applyBorder="1"/>
    <xf numFmtId="0" fontId="0" fillId="0" borderId="1" xfId="0" applyBorder="1" applyAlignment="1">
      <alignment vertical="center" wrapText="1"/>
    </xf>
    <xf numFmtId="0" fontId="15" fillId="0" borderId="1" xfId="0" applyFont="1" applyBorder="1" applyAlignment="1">
      <alignment horizontal="center" vertical="center" wrapText="1"/>
    </xf>
    <xf numFmtId="0" fontId="0" fillId="12" borderId="0" xfId="0" applyFill="1" applyBorder="1" applyAlignment="1">
      <alignment horizontal="right"/>
    </xf>
    <xf numFmtId="170" fontId="0" fillId="0" borderId="0" xfId="0" applyNumberFormat="1" applyFill="1" applyBorder="1" applyAlignment="1">
      <alignment horizontal="right"/>
    </xf>
    <xf numFmtId="170" fontId="0" fillId="12" borderId="0" xfId="0" applyNumberFormat="1" applyFill="1" applyBorder="1" applyAlignment="1">
      <alignment horizontal="right"/>
    </xf>
    <xf numFmtId="0" fontId="10" fillId="10" borderId="21" xfId="0" applyFont="1" applyFill="1" applyBorder="1" applyAlignment="1">
      <alignment horizontal="center" vertical="center"/>
    </xf>
    <xf numFmtId="0" fontId="10" fillId="10" borderId="23" xfId="0" applyFont="1" applyFill="1" applyBorder="1" applyAlignment="1">
      <alignment horizontal="center" vertical="top"/>
    </xf>
    <xf numFmtId="1" fontId="0" fillId="0" borderId="0" xfId="0" applyNumberFormat="1" applyFill="1" applyBorder="1" applyAlignment="1">
      <alignment horizontal="right"/>
    </xf>
    <xf numFmtId="1" fontId="0" fillId="12" borderId="0" xfId="0" applyNumberFormat="1" applyFill="1" applyBorder="1" applyAlignment="1">
      <alignment horizontal="right"/>
    </xf>
    <xf numFmtId="9" fontId="0" fillId="0" borderId="0" xfId="0" applyNumberFormat="1" applyFill="1" applyBorder="1" applyAlignment="1">
      <alignment horizontal="right"/>
    </xf>
    <xf numFmtId="9" fontId="0" fillId="12" borderId="0" xfId="0" applyNumberFormat="1" applyFill="1" applyBorder="1" applyAlignment="1">
      <alignment horizontal="righ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right" wrapText="1"/>
    </xf>
    <xf numFmtId="0" fontId="0" fillId="0" borderId="0" xfId="0" applyAlignment="1">
      <alignment horizontal="center" wrapText="1"/>
    </xf>
    <xf numFmtId="0" fontId="4" fillId="6" borderId="1" xfId="0" applyFont="1" applyFill="1" applyBorder="1"/>
    <xf numFmtId="0" fontId="16" fillId="15" borderId="1" xfId="0" applyFont="1" applyFill="1" applyBorder="1" applyAlignment="1">
      <alignment horizontal="centerContinuous"/>
    </xf>
    <xf numFmtId="0" fontId="4" fillId="15" borderId="1" xfId="0" applyFont="1" applyFill="1" applyBorder="1" applyAlignment="1"/>
    <xf numFmtId="2" fontId="4" fillId="15" borderId="1" xfId="0" applyNumberFormat="1" applyFont="1" applyFill="1" applyBorder="1" applyAlignment="1"/>
    <xf numFmtId="0" fontId="4" fillId="16" borderId="1" xfId="0" applyFont="1" applyFill="1" applyBorder="1"/>
    <xf numFmtId="172" fontId="4" fillId="0" borderId="1" xfId="0" applyNumberFormat="1" applyFont="1" applyBorder="1"/>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4" fillId="16" borderId="1" xfId="0" applyFont="1" applyFill="1" applyBorder="1" applyAlignment="1">
      <alignment horizontal="right"/>
    </xf>
    <xf numFmtId="2" fontId="4" fillId="16" borderId="1" xfId="0" applyNumberFormat="1" applyFont="1" applyFill="1" applyBorder="1"/>
    <xf numFmtId="172" fontId="4" fillId="16" borderId="1" xfId="0" applyNumberFormat="1" applyFont="1" applyFill="1" applyBorder="1"/>
    <xf numFmtId="168" fontId="4" fillId="0" borderId="1" xfId="0" applyNumberFormat="1" applyFont="1" applyBorder="1"/>
    <xf numFmtId="0" fontId="4" fillId="16" borderId="1" xfId="0" applyFont="1" applyFill="1" applyBorder="1" applyAlignment="1">
      <alignment horizontal="center" vertical="center" wrapText="1"/>
    </xf>
    <xf numFmtId="0" fontId="4" fillId="16" borderId="1" xfId="0" applyFont="1" applyFill="1" applyBorder="1" applyAlignment="1">
      <alignment horizontal="right" vertical="center"/>
    </xf>
    <xf numFmtId="173" fontId="0" fillId="0" borderId="1" xfId="0" applyNumberFormat="1" applyBorder="1"/>
    <xf numFmtId="0" fontId="0" fillId="0" borderId="1" xfId="0" applyFill="1" applyBorder="1" applyAlignment="1">
      <alignment horizontal="right" wrapText="1"/>
    </xf>
    <xf numFmtId="172" fontId="0" fillId="0" borderId="1" xfId="0" applyNumberFormat="1" applyBorder="1"/>
    <xf numFmtId="164" fontId="4" fillId="6" borderId="1" xfId="0" applyNumberFormat="1" applyFont="1" applyFill="1" applyBorder="1"/>
    <xf numFmtId="165" fontId="4" fillId="6" borderId="1" xfId="0" applyNumberFormat="1" applyFont="1" applyFill="1" applyBorder="1"/>
    <xf numFmtId="0" fontId="0" fillId="0" borderId="0" xfId="0" applyAlignment="1">
      <alignment wrapText="1"/>
    </xf>
    <xf numFmtId="10" fontId="0" fillId="0" borderId="0" xfId="0" applyNumberFormat="1"/>
    <xf numFmtId="0" fontId="18" fillId="15" borderId="37" xfId="0" applyFont="1" applyFill="1" applyBorder="1" applyAlignment="1">
      <alignment horizontal="centerContinuous"/>
    </xf>
    <xf numFmtId="0" fontId="0" fillId="15" borderId="0" xfId="0" applyFill="1" applyBorder="1" applyAlignment="1"/>
    <xf numFmtId="0" fontId="0" fillId="15" borderId="1" xfId="0" applyFill="1" applyBorder="1" applyAlignment="1"/>
    <xf numFmtId="0" fontId="0" fillId="15" borderId="1" xfId="0" applyFill="1" applyBorder="1"/>
    <xf numFmtId="10" fontId="0" fillId="0" borderId="1" xfId="0" applyNumberFormat="1" applyBorder="1"/>
    <xf numFmtId="0" fontId="0" fillId="0" borderId="1" xfId="0" applyNumberFormat="1" applyBorder="1"/>
    <xf numFmtId="0" fontId="4" fillId="15" borderId="1" xfId="0" applyFont="1" applyFill="1" applyBorder="1" applyAlignment="1">
      <alignment horizontal="right"/>
    </xf>
    <xf numFmtId="10" fontId="0" fillId="0" borderId="18" xfId="0" applyNumberFormat="1" applyBorder="1"/>
    <xf numFmtId="0" fontId="0" fillId="0" borderId="18" xfId="0" applyBorder="1"/>
    <xf numFmtId="0" fontId="4" fillId="0" borderId="9" xfId="0" applyFont="1" applyBorder="1" applyAlignment="1">
      <alignment horizontal="right"/>
    </xf>
    <xf numFmtId="0" fontId="4" fillId="0" borderId="10" xfId="0" applyFont="1" applyBorder="1" applyAlignment="1">
      <alignment horizontal="right"/>
    </xf>
    <xf numFmtId="0" fontId="4" fillId="0" borderId="11" xfId="0" applyFont="1" applyBorder="1" applyAlignment="1">
      <alignment horizontal="right"/>
    </xf>
    <xf numFmtId="174" fontId="0" fillId="0" borderId="1" xfId="0" applyNumberFormat="1" applyBorder="1"/>
    <xf numFmtId="172" fontId="0" fillId="0" borderId="0" xfId="0" applyNumberFormat="1" applyBorder="1"/>
    <xf numFmtId="0" fontId="4" fillId="0" borderId="0" xfId="0" applyFont="1" applyBorder="1" applyAlignment="1">
      <alignment horizontal="right"/>
    </xf>
    <xf numFmtId="0" fontId="4" fillId="4" borderId="0" xfId="0" applyFont="1" applyFill="1" applyBorder="1" applyAlignment="1">
      <alignment horizontal="right"/>
    </xf>
    <xf numFmtId="0" fontId="4" fillId="15" borderId="38" xfId="0" applyFont="1" applyFill="1" applyBorder="1" applyAlignment="1">
      <alignment horizontal="right" wrapText="1"/>
    </xf>
    <xf numFmtId="172" fontId="0" fillId="0" borderId="39" xfId="0" applyNumberFormat="1" applyBorder="1"/>
    <xf numFmtId="172" fontId="0" fillId="0" borderId="40" xfId="0" applyNumberFormat="1" applyBorder="1"/>
    <xf numFmtId="0" fontId="4" fillId="17" borderId="1" xfId="0" applyFont="1" applyFill="1" applyBorder="1"/>
    <xf numFmtId="170" fontId="4" fillId="6" borderId="1" xfId="0" applyNumberFormat="1" applyFont="1" applyFill="1" applyBorder="1"/>
    <xf numFmtId="0" fontId="6" fillId="6" borderId="1" xfId="0" applyFont="1" applyFill="1" applyBorder="1" applyAlignment="1">
      <alignment wrapText="1"/>
    </xf>
    <xf numFmtId="0" fontId="0" fillId="2" borderId="1" xfId="0" applyFont="1" applyFill="1" applyBorder="1" applyAlignment="1">
      <alignment wrapText="1"/>
    </xf>
    <xf numFmtId="0" fontId="0" fillId="0" borderId="0" xfId="0" applyBorder="1"/>
    <xf numFmtId="0" fontId="7" fillId="8" borderId="1" xfId="0" applyFont="1" applyFill="1" applyBorder="1" applyAlignment="1">
      <alignment wrapText="1"/>
    </xf>
    <xf numFmtId="170" fontId="0" fillId="0" borderId="1" xfId="0" applyNumberFormat="1" applyBorder="1"/>
    <xf numFmtId="175" fontId="0" fillId="0" borderId="1" xfId="0" applyNumberFormat="1" applyBorder="1"/>
    <xf numFmtId="0" fontId="4" fillId="0" borderId="0" xfId="0" applyFont="1"/>
    <xf numFmtId="0" fontId="19" fillId="15" borderId="0" xfId="0" applyFont="1" applyFill="1" applyAlignment="1">
      <alignment vertical="center"/>
    </xf>
    <xf numFmtId="0" fontId="2" fillId="15" borderId="0" xfId="0" applyFont="1" applyFill="1"/>
    <xf numFmtId="0" fontId="0" fillId="15" borderId="0" xfId="0" applyFill="1"/>
    <xf numFmtId="0" fontId="0" fillId="0" borderId="22" xfId="0" applyFill="1" applyBorder="1" applyAlignment="1"/>
    <xf numFmtId="0" fontId="18" fillId="0" borderId="37" xfId="0" applyFont="1" applyFill="1" applyBorder="1" applyAlignment="1">
      <alignment horizontal="center"/>
    </xf>
    <xf numFmtId="0" fontId="18" fillId="0" borderId="37" xfId="0" applyFont="1" applyFill="1" applyBorder="1" applyAlignment="1">
      <alignment horizontal="centerContinuous"/>
    </xf>
    <xf numFmtId="0" fontId="0" fillId="0" borderId="0" xfId="0" applyFill="1" applyBorder="1"/>
    <xf numFmtId="0" fontId="16" fillId="0" borderId="37" xfId="0" applyFont="1" applyFill="1" applyBorder="1" applyAlignment="1">
      <alignment horizontal="centerContinuous"/>
    </xf>
    <xf numFmtId="0" fontId="0" fillId="0" borderId="0" xfId="0" applyNumberFormat="1" applyFill="1" applyBorder="1" applyAlignment="1"/>
    <xf numFmtId="1" fontId="4" fillId="16" borderId="1" xfId="0" applyNumberFormat="1" applyFont="1" applyFill="1" applyBorder="1" applyAlignment="1">
      <alignment horizontal="right"/>
    </xf>
    <xf numFmtId="0" fontId="0" fillId="0" borderId="0" xfId="0" applyAlignment="1">
      <alignment horizontal="center"/>
    </xf>
    <xf numFmtId="0" fontId="0" fillId="0" borderId="0" xfId="0" applyAlignment="1">
      <alignment horizontal="right"/>
    </xf>
    <xf numFmtId="0" fontId="0" fillId="0" borderId="0" xfId="0" applyFont="1" applyBorder="1"/>
    <xf numFmtId="0" fontId="0" fillId="0" borderId="22" xfId="0" applyNumberFormat="1" applyFill="1" applyBorder="1" applyAlignment="1"/>
    <xf numFmtId="10" fontId="0" fillId="0" borderId="22" xfId="0" applyNumberFormat="1" applyBorder="1"/>
    <xf numFmtId="9" fontId="0" fillId="0" borderId="0" xfId="0" applyNumberFormat="1"/>
    <xf numFmtId="175" fontId="0" fillId="0" borderId="0" xfId="0" applyNumberFormat="1" applyFill="1" applyBorder="1" applyAlignment="1"/>
    <xf numFmtId="175" fontId="0" fillId="0" borderId="22" xfId="0" applyNumberFormat="1" applyFill="1" applyBorder="1" applyAlignment="1"/>
    <xf numFmtId="0" fontId="15" fillId="17" borderId="0" xfId="0" applyFont="1" applyFill="1" applyAlignment="1">
      <alignment vertical="center"/>
    </xf>
    <xf numFmtId="0" fontId="20" fillId="0" borderId="1" xfId="0" applyFont="1" applyFill="1" applyBorder="1" applyAlignment="1">
      <alignment horizontal="center" wrapText="1" readingOrder="1"/>
    </xf>
    <xf numFmtId="175" fontId="6" fillId="18" borderId="1" xfId="2" applyNumberFormat="1" applyFont="1" applyFill="1" applyBorder="1" applyAlignment="1">
      <alignment horizontal="center" vertical="center"/>
    </xf>
    <xf numFmtId="0" fontId="15" fillId="17" borderId="0" xfId="0" applyFont="1" applyFill="1" applyAlignment="1">
      <alignment vertical="top"/>
    </xf>
    <xf numFmtId="0" fontId="15" fillId="0" borderId="0" xfId="0" applyFont="1" applyFill="1" applyAlignment="1">
      <alignment horizontal="left" vertical="top"/>
    </xf>
    <xf numFmtId="170" fontId="6" fillId="18" borderId="1" xfId="2" applyNumberFormat="1" applyFont="1" applyFill="1" applyBorder="1" applyAlignment="1">
      <alignment horizontal="center" vertical="center"/>
    </xf>
    <xf numFmtId="0" fontId="4" fillId="7" borderId="0" xfId="0" applyFont="1" applyFill="1" applyBorder="1" applyAlignment="1">
      <alignment horizontal="center"/>
    </xf>
    <xf numFmtId="0" fontId="4" fillId="6" borderId="0" xfId="0" applyFont="1" applyFill="1" applyBorder="1" applyAlignment="1">
      <alignment horizontal="center"/>
    </xf>
    <xf numFmtId="0" fontId="15" fillId="13" borderId="2" xfId="0" applyFont="1" applyFill="1" applyBorder="1" applyAlignment="1">
      <alignment horizontal="center"/>
    </xf>
    <xf numFmtId="0" fontId="15" fillId="13" borderId="24" xfId="0" applyFont="1" applyFill="1" applyBorder="1" applyAlignment="1">
      <alignment horizontal="center"/>
    </xf>
    <xf numFmtId="0" fontId="15" fillId="13" borderId="16" xfId="0" applyFont="1" applyFill="1" applyBorder="1" applyAlignment="1">
      <alignment horizontal="center"/>
    </xf>
    <xf numFmtId="0" fontId="15" fillId="14" borderId="2" xfId="0" applyFont="1" applyFill="1" applyBorder="1" applyAlignment="1">
      <alignment horizontal="center" vertical="center" wrapText="1"/>
    </xf>
    <xf numFmtId="0" fontId="15" fillId="14" borderId="24" xfId="0" applyFont="1" applyFill="1" applyBorder="1" applyAlignment="1">
      <alignment horizontal="center" vertical="center" wrapText="1"/>
    </xf>
    <xf numFmtId="0" fontId="15" fillId="14" borderId="16" xfId="0" applyFont="1" applyFill="1" applyBorder="1" applyAlignment="1">
      <alignment horizontal="center" vertical="center" wrapText="1"/>
    </xf>
    <xf numFmtId="0" fontId="15"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24" xfId="0" applyFont="1" applyBorder="1" applyAlignment="1">
      <alignment horizontal="center" vertical="center"/>
    </xf>
    <xf numFmtId="0" fontId="4" fillId="0" borderId="16" xfId="0" applyFont="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0" fillId="0" borderId="30" xfId="0" applyBorder="1" applyAlignment="1">
      <alignment horizontal="center" vertical="center" wrapText="1"/>
    </xf>
    <xf numFmtId="0" fontId="20" fillId="0" borderId="1" xfId="0" applyFont="1" applyFill="1" applyBorder="1" applyAlignment="1">
      <alignment horizontal="left" vertical="top" wrapText="1" readingOrder="1"/>
    </xf>
    <xf numFmtId="0" fontId="20" fillId="6" borderId="1" xfId="0" applyFont="1" applyFill="1" applyBorder="1" applyAlignment="1">
      <alignment horizontal="left" vertical="top" wrapText="1" readingOrder="1"/>
    </xf>
    <xf numFmtId="0" fontId="6" fillId="0" borderId="1" xfId="0" applyFont="1" applyBorder="1" applyAlignment="1">
      <alignment horizontal="center"/>
    </xf>
    <xf numFmtId="0" fontId="6" fillId="0" borderId="1" xfId="0" applyFont="1" applyBorder="1" applyAlignment="1">
      <alignment horizontal="center" wrapText="1"/>
    </xf>
    <xf numFmtId="0" fontId="4" fillId="6" borderId="31" xfId="0" applyFont="1" applyFill="1" applyBorder="1" applyAlignment="1">
      <alignment horizontal="left" vertical="top" wrapText="1"/>
    </xf>
    <xf numFmtId="0" fontId="4" fillId="6" borderId="21" xfId="0" applyFont="1" applyFill="1" applyBorder="1" applyAlignment="1">
      <alignment horizontal="left" vertical="top" wrapText="1"/>
    </xf>
    <xf numFmtId="0" fontId="4" fillId="6" borderId="32" xfId="0" applyFont="1" applyFill="1" applyBorder="1" applyAlignment="1">
      <alignment horizontal="left" vertical="top" wrapText="1"/>
    </xf>
    <xf numFmtId="0" fontId="4" fillId="6" borderId="33" xfId="0" applyFont="1" applyFill="1" applyBorder="1" applyAlignment="1">
      <alignment horizontal="left" vertical="top" wrapText="1"/>
    </xf>
    <xf numFmtId="0" fontId="4" fillId="6" borderId="0" xfId="0" applyFont="1" applyFill="1" applyBorder="1" applyAlignment="1">
      <alignment horizontal="left" vertical="top" wrapText="1"/>
    </xf>
    <xf numFmtId="0" fontId="4" fillId="6" borderId="34" xfId="0" applyFont="1" applyFill="1" applyBorder="1" applyAlignment="1">
      <alignment horizontal="left" vertical="top" wrapText="1"/>
    </xf>
    <xf numFmtId="0" fontId="4" fillId="6" borderId="35" xfId="0" applyFont="1" applyFill="1" applyBorder="1" applyAlignment="1">
      <alignment horizontal="left" vertical="top" wrapText="1"/>
    </xf>
    <xf numFmtId="0" fontId="4" fillId="6" borderId="22" xfId="0" applyFont="1" applyFill="1" applyBorder="1" applyAlignment="1">
      <alignment horizontal="left" vertical="top" wrapText="1"/>
    </xf>
    <xf numFmtId="0" fontId="4" fillId="6" borderId="36" xfId="0" applyFont="1" applyFill="1" applyBorder="1" applyAlignment="1">
      <alignment horizontal="left" vertical="top" wrapText="1"/>
    </xf>
    <xf numFmtId="0" fontId="4" fillId="17" borderId="1" xfId="0" applyFont="1" applyFill="1" applyBorder="1" applyAlignment="1">
      <alignment horizontal="center"/>
    </xf>
  </cellXfs>
  <cellStyles count="6">
    <cellStyle name="Comma" xfId="3" builtinId="3"/>
    <cellStyle name="Currency" xfId="1" builtinId="4"/>
    <cellStyle name="Normal" xfId="0" builtinId="0"/>
    <cellStyle name="Normal 2" xfId="5"/>
    <cellStyle name="Normal 3" xfId="4"/>
    <cellStyle name="Percent" xfId="2" builtinId="5"/>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Mean Required Repayment on Loan</a:t>
            </a:r>
          </a:p>
        </c:rich>
      </c:tx>
      <c:layout>
        <c:manualLayout>
          <c:xMode val="edge"/>
          <c:yMode val="edge"/>
          <c:x val="0.11561789151356078"/>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'Section 5 - Simulated Output'!$B$4:$B$603</c:f>
              <c:numCache>
                <c:formatCode>General</c:formatCode>
                <c:ptCount val="6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numCache>
            </c:numRef>
          </c:cat>
          <c:val>
            <c:numRef>
              <c:f>'Section 5 - Simulated Output'!$O$4:$O$603</c:f>
              <c:numCache>
                <c:formatCode>"$"#,##0.00</c:formatCode>
                <c:ptCount val="600"/>
                <c:pt idx="0">
                  <c:v>2085.3984473738547</c:v>
                </c:pt>
                <c:pt idx="1">
                  <c:v>2071.040307337913</c:v>
                </c:pt>
                <c:pt idx="2">
                  <c:v>2063.8740363128604</c:v>
                </c:pt>
                <c:pt idx="3">
                  <c:v>2067.4546155889611</c:v>
                </c:pt>
                <c:pt idx="4">
                  <c:v>2071.0433819459399</c:v>
                </c:pt>
                <c:pt idx="5">
                  <c:v>2073.4358928505922</c:v>
                </c:pt>
                <c:pt idx="6">
                  <c:v>2075.1448292110585</c:v>
                </c:pt>
                <c:pt idx="7">
                  <c:v>2076.4265314814079</c:v>
                </c:pt>
                <c:pt idx="8">
                  <c:v>2077.4234110250131</c:v>
                </c:pt>
                <c:pt idx="9">
                  <c:v>2078.2209146598971</c:v>
                </c:pt>
                <c:pt idx="10">
                  <c:v>2076.2628467182676</c:v>
                </c:pt>
                <c:pt idx="11">
                  <c:v>2077.0241467728997</c:v>
                </c:pt>
                <c:pt idx="12">
                  <c:v>2077.6683237422039</c:v>
                </c:pt>
                <c:pt idx="13">
                  <c:v>2078.2204754301788</c:v>
                </c:pt>
                <c:pt idx="14">
                  <c:v>2078.6990068930904</c:v>
                </c:pt>
                <c:pt idx="15">
                  <c:v>2077.3229544186456</c:v>
                </c:pt>
                <c:pt idx="16">
                  <c:v>2076.9515808606261</c:v>
                </c:pt>
                <c:pt idx="17">
                  <c:v>2077.4208512224718</c:v>
                </c:pt>
                <c:pt idx="18">
                  <c:v>2077.8407247041237</c:v>
                </c:pt>
                <c:pt idx="19">
                  <c:v>2078.21861083761</c:v>
                </c:pt>
                <c:pt idx="20">
                  <c:v>2078.5605078155263</c:v>
                </c:pt>
                <c:pt idx="21">
                  <c:v>2078.8713232499958</c:v>
                </c:pt>
                <c:pt idx="22">
                  <c:v>2079.1551112553807</c:v>
                </c:pt>
                <c:pt idx="23">
                  <c:v>2078.2187385906554</c:v>
                </c:pt>
                <c:pt idx="24">
                  <c:v>2078.2178431837197</c:v>
                </c:pt>
                <c:pt idx="25">
                  <c:v>2078.4940202679554</c:v>
                </c:pt>
                <c:pt idx="26">
                  <c:v>2078.7497397903962</c:v>
                </c:pt>
                <c:pt idx="27">
                  <c:v>2078.9871936326626</c:v>
                </c:pt>
                <c:pt idx="28">
                  <c:v>2077.9718246888724</c:v>
                </c:pt>
                <c:pt idx="29">
                  <c:v>2078.2193787783717</c:v>
                </c:pt>
                <c:pt idx="30">
                  <c:v>2077.5246300210688</c:v>
                </c:pt>
                <c:pt idx="31">
                  <c:v>2077.7706868133432</c:v>
                </c:pt>
                <c:pt idx="32">
                  <c:v>2078.0018310727528</c:v>
                </c:pt>
                <c:pt idx="33">
                  <c:v>2077.3747821383181</c:v>
                </c:pt>
                <c:pt idx="34">
                  <c:v>2077.1929199038605</c:v>
                </c:pt>
                <c:pt idx="35">
                  <c:v>2077.4208512224714</c:v>
                </c:pt>
                <c:pt idx="36">
                  <c:v>2076.8603462516471</c:v>
                </c:pt>
                <c:pt idx="37">
                  <c:v>2077.0850331232841</c:v>
                </c:pt>
                <c:pt idx="38">
                  <c:v>2077.2981975912476</c:v>
                </c:pt>
                <c:pt idx="39">
                  <c:v>2077.1409827497741</c:v>
                </c:pt>
                <c:pt idx="40">
                  <c:v>2077.3423843259711</c:v>
                </c:pt>
                <c:pt idx="41">
                  <c:v>2077.5341953509205</c:v>
                </c:pt>
                <c:pt idx="42">
                  <c:v>2077.7170849328495</c:v>
                </c:pt>
                <c:pt idx="43">
                  <c:v>2077.8916613519632</c:v>
                </c:pt>
                <c:pt idx="44">
                  <c:v>2078.0584788191163</c:v>
                </c:pt>
                <c:pt idx="45">
                  <c:v>2078.2180433529147</c:v>
                </c:pt>
                <c:pt idx="46">
                  <c:v>2078.3708179065516</c:v>
                </c:pt>
                <c:pt idx="47">
                  <c:v>2078.5172268537872</c:v>
                </c:pt>
                <c:pt idx="48">
                  <c:v>2078.6576599256255</c:v>
                </c:pt>
                <c:pt idx="49">
                  <c:v>2078.7924756745897</c:v>
                </c:pt>
                <c:pt idx="50">
                  <c:v>2078.3589402163034</c:v>
                </c:pt>
                <c:pt idx="51">
                  <c:v>2078.4943153539484</c:v>
                </c:pt>
                <c:pt idx="52">
                  <c:v>2078.6245819958335</c:v>
                </c:pt>
                <c:pt idx="53">
                  <c:v>2078.7500239472784</c:v>
                </c:pt>
                <c:pt idx="54">
                  <c:v>2078.609289037915</c:v>
                </c:pt>
                <c:pt idx="55">
                  <c:v>2078.7305240081996</c:v>
                </c:pt>
                <c:pt idx="56">
                  <c:v>2078.847505119878</c:v>
                </c:pt>
                <c:pt idx="57">
                  <c:v>2078.9604524001188</c:v>
                </c:pt>
                <c:pt idx="58">
                  <c:v>2079.0695709589959</c:v>
                </c:pt>
                <c:pt idx="59">
                  <c:v>2079.1750522325765</c:v>
                </c:pt>
                <c:pt idx="60">
                  <c:v>2079.0411924243754</c:v>
                </c:pt>
                <c:pt idx="61">
                  <c:v>2079.1437287945282</c:v>
                </c:pt>
                <c:pt idx="62">
                  <c:v>2079.2430100418192</c:v>
                </c:pt>
                <c:pt idx="63">
                  <c:v>2079.3391887501325</c:v>
                </c:pt>
                <c:pt idx="64">
                  <c:v>2079.4324081135742</c:v>
                </c:pt>
                <c:pt idx="65">
                  <c:v>2079.5228026478212</c:v>
                </c:pt>
                <c:pt idx="66">
                  <c:v>2079.610498837762</c:v>
                </c:pt>
                <c:pt idx="67">
                  <c:v>2079.273317491647</c:v>
                </c:pt>
                <c:pt idx="68">
                  <c:v>2078.945909517884</c:v>
                </c:pt>
                <c:pt idx="69">
                  <c:v>2078.8325337238039</c:v>
                </c:pt>
                <c:pt idx="70">
                  <c:v>2078.9250113808471</c:v>
                </c:pt>
                <c:pt idx="71">
                  <c:v>2079.0149202140833</c:v>
                </c:pt>
                <c:pt idx="72">
                  <c:v>2079.1023657916144</c:v>
                </c:pt>
                <c:pt idx="73">
                  <c:v>2079.1874479751582</c:v>
                </c:pt>
                <c:pt idx="74">
                  <c:v>2079.270261300474</c:v>
                </c:pt>
                <c:pt idx="75">
                  <c:v>2079.3508953277551</c:v>
                </c:pt>
                <c:pt idx="76">
                  <c:v>2079.4294349647175</c:v>
                </c:pt>
                <c:pt idx="77">
                  <c:v>2079.5059607648345</c:v>
                </c:pt>
                <c:pt idx="78">
                  <c:v>2079.5805492029235</c:v>
                </c:pt>
                <c:pt idx="79">
                  <c:v>2079.6532729300602</c:v>
                </c:pt>
                <c:pt idx="80">
                  <c:v>2079.7242010096129</c:v>
                </c:pt>
                <c:pt idx="81">
                  <c:v>2079.7933991360064</c:v>
                </c:pt>
                <c:pt idx="82">
                  <c:v>2079.8609298376673</c:v>
                </c:pt>
                <c:pt idx="83">
                  <c:v>2079.9268526654787</c:v>
                </c:pt>
                <c:pt idx="84">
                  <c:v>2079.9912243679305</c:v>
                </c:pt>
                <c:pt idx="85">
                  <c:v>2079.7201888206519</c:v>
                </c:pt>
                <c:pt idx="86">
                  <c:v>2079.7854561603435</c:v>
                </c:pt>
                <c:pt idx="87">
                  <c:v>2079.8492401514063</c:v>
                </c:pt>
                <c:pt idx="88">
                  <c:v>2079.9115907943551</c:v>
                </c:pt>
                <c:pt idx="89">
                  <c:v>2079.9725558674609</c:v>
                </c:pt>
                <c:pt idx="90">
                  <c:v>2080.0321810488495</c:v>
                </c:pt>
                <c:pt idx="91">
                  <c:v>2080.0905100306431</c:v>
                </c:pt>
                <c:pt idx="92">
                  <c:v>2080.1475846257313</c:v>
                </c:pt>
                <c:pt idx="93">
                  <c:v>2080.2034448677327</c:v>
                </c:pt>
                <c:pt idx="94">
                  <c:v>2080.258129104639</c:v>
                </c:pt>
                <c:pt idx="95">
                  <c:v>2080.0125461691946</c:v>
                </c:pt>
                <c:pt idx="96">
                  <c:v>2080.0680709238818</c:v>
                </c:pt>
                <c:pt idx="97">
                  <c:v>2080.1224625203104</c:v>
                </c:pt>
                <c:pt idx="98">
                  <c:v>2080.1030068728046</c:v>
                </c:pt>
                <c:pt idx="99">
                  <c:v>2080.1559612778151</c:v>
                </c:pt>
                <c:pt idx="100">
                  <c:v>2080.2078670807464</c:v>
                </c:pt>
                <c:pt idx="101">
                  <c:v>2080.2587551228357</c:v>
                </c:pt>
                <c:pt idx="102">
                  <c:v>2080.0298562119533</c:v>
                </c:pt>
                <c:pt idx="103">
                  <c:v>2080.081477280818</c:v>
                </c:pt>
                <c:pt idx="104">
                  <c:v>2080.1321150912277</c:v>
                </c:pt>
                <c:pt idx="105">
                  <c:v>2080.1138531886431</c:v>
                </c:pt>
                <c:pt idx="106">
                  <c:v>2080.0287667469952</c:v>
                </c:pt>
                <c:pt idx="107">
                  <c:v>2080.0784860120584</c:v>
                </c:pt>
                <c:pt idx="108">
                  <c:v>2080.1272929970291</c:v>
                </c:pt>
                <c:pt idx="109">
                  <c:v>2080.1752125822732</c:v>
                </c:pt>
                <c:pt idx="110">
                  <c:v>2080.2222687515664</c:v>
                </c:pt>
                <c:pt idx="111">
                  <c:v>2080.2684846321226</c:v>
                </c:pt>
                <c:pt idx="112">
                  <c:v>2080.3138825324918</c:v>
                </c:pt>
                <c:pt idx="113">
                  <c:v>2080.3584839784689</c:v>
                </c:pt>
                <c:pt idx="114">
                  <c:v>2080.4023097471245</c:v>
                </c:pt>
                <c:pt idx="115">
                  <c:v>2080.4453798990789</c:v>
                </c:pt>
                <c:pt idx="116">
                  <c:v>2080.4877138091197</c:v>
                </c:pt>
                <c:pt idx="117">
                  <c:v>2080.5293301952615</c:v>
                </c:pt>
                <c:pt idx="118">
                  <c:v>2080.5702471463419</c:v>
                </c:pt>
                <c:pt idx="119">
                  <c:v>2080.6104821482381</c:v>
                </c:pt>
                <c:pt idx="120">
                  <c:v>2080.6500521087801</c:v>
                </c:pt>
                <c:pt idx="121">
                  <c:v>2080.6889733814446</c:v>
                </c:pt>
                <c:pt idx="122">
                  <c:v>2080.7272617878871</c:v>
                </c:pt>
                <c:pt idx="123">
                  <c:v>2080.7649326393866</c:v>
                </c:pt>
                <c:pt idx="124">
                  <c:v>2080.8020007572627</c:v>
                </c:pt>
                <c:pt idx="125">
                  <c:v>2080.7242833221439</c:v>
                </c:pt>
                <c:pt idx="126">
                  <c:v>2080.4787495500227</c:v>
                </c:pt>
                <c:pt idx="127">
                  <c:v>2080.5171846892717</c:v>
                </c:pt>
                <c:pt idx="128">
                  <c:v>2080.332417112626</c:v>
                </c:pt>
                <c:pt idx="129">
                  <c:v>2080.3713865761738</c:v>
                </c:pt>
                <c:pt idx="130">
                  <c:v>2080.4097610860799</c:v>
                </c:pt>
                <c:pt idx="131">
                  <c:v>2080.4475541640181</c:v>
                </c:pt>
                <c:pt idx="132">
                  <c:v>2080.3765921322006</c:v>
                </c:pt>
                <c:pt idx="133">
                  <c:v>2080.4140686638552</c:v>
                </c:pt>
                <c:pt idx="134">
                  <c:v>2080.450989987633</c:v>
                </c:pt>
                <c:pt idx="135">
                  <c:v>2080.4873683507672</c:v>
                </c:pt>
                <c:pt idx="136">
                  <c:v>2080.523215642907</c:v>
                </c:pt>
                <c:pt idx="137">
                  <c:v>2080.5585434090731</c:v>
                </c:pt>
                <c:pt idx="138">
                  <c:v>2080.5933628620573</c:v>
                </c:pt>
                <c:pt idx="139">
                  <c:v>2080.6276848942848</c:v>
                </c:pt>
                <c:pt idx="140">
                  <c:v>2080.6615200891756</c:v>
                </c:pt>
                <c:pt idx="141">
                  <c:v>2080.6948787320257</c:v>
                </c:pt>
                <c:pt idx="142">
                  <c:v>2080.7277708204301</c:v>
                </c:pt>
                <c:pt idx="143">
                  <c:v>2080.7602060742738</c:v>
                </c:pt>
                <c:pt idx="144">
                  <c:v>2080.7921939453054</c:v>
                </c:pt>
                <c:pt idx="145">
                  <c:v>2080.823743626323</c:v>
                </c:pt>
                <c:pt idx="146">
                  <c:v>2080.8548640599797</c:v>
                </c:pt>
                <c:pt idx="147">
                  <c:v>2080.8855639472358</c:v>
                </c:pt>
                <c:pt idx="148">
                  <c:v>2080.9158517554683</c:v>
                </c:pt>
                <c:pt idx="149">
                  <c:v>2080.9457357262581</c:v>
                </c:pt>
                <c:pt idx="150">
                  <c:v>2080.7377606172281</c:v>
                </c:pt>
                <c:pt idx="151">
                  <c:v>2080.7684230301006</c:v>
                </c:pt>
                <c:pt idx="152">
                  <c:v>2080.7046398987427</c:v>
                </c:pt>
                <c:pt idx="153">
                  <c:v>2080.7351191680618</c:v>
                </c:pt>
                <c:pt idx="154">
                  <c:v>2080.7652051564864</c:v>
                </c:pt>
                <c:pt idx="155">
                  <c:v>2080.7949054271107</c:v>
                </c:pt>
                <c:pt idx="156">
                  <c:v>2080.8242273503388</c:v>
                </c:pt>
                <c:pt idx="157">
                  <c:v>2080.8531781099814</c:v>
                </c:pt>
                <c:pt idx="158">
                  <c:v>2080.701159174082</c:v>
                </c:pt>
                <c:pt idx="159">
                  <c:v>2080.5510404748811</c:v>
                </c:pt>
                <c:pt idx="160">
                  <c:v>2080.4917768938712</c:v>
                </c:pt>
                <c:pt idx="161">
                  <c:v>2080.522064983254</c:v>
                </c:pt>
                <c:pt idx="162">
                  <c:v>2080.5519814396384</c:v>
                </c:pt>
                <c:pt idx="163">
                  <c:v>2080.5815330611886</c:v>
                </c:pt>
                <c:pt idx="164">
                  <c:v>2080.6107264812654</c:v>
                </c:pt>
                <c:pt idx="165">
                  <c:v>2080.6395681733898</c:v>
                </c:pt>
                <c:pt idx="166">
                  <c:v>2080.4961106831415</c:v>
                </c:pt>
                <c:pt idx="167">
                  <c:v>2080.3118570139727</c:v>
                </c:pt>
                <c:pt idx="168">
                  <c:v>2080.2568140963294</c:v>
                </c:pt>
                <c:pt idx="169">
                  <c:v>2080.1181397034215</c:v>
                </c:pt>
                <c:pt idx="170">
                  <c:v>2080.1490186956462</c:v>
                </c:pt>
                <c:pt idx="171">
                  <c:v>2080.0958825633015</c:v>
                </c:pt>
                <c:pt idx="172">
                  <c:v>2080.1265332269463</c:v>
                </c:pt>
                <c:pt idx="173">
                  <c:v>2080.1568315841128</c:v>
                </c:pt>
                <c:pt idx="174">
                  <c:v>2080.104561711817</c:v>
                </c:pt>
                <c:pt idx="175">
                  <c:v>2079.971479925397</c:v>
                </c:pt>
                <c:pt idx="176">
                  <c:v>2080.0021407584395</c:v>
                </c:pt>
                <c:pt idx="177">
                  <c:v>2080.0324570877397</c:v>
                </c:pt>
                <c:pt idx="178">
                  <c:v>2079.9820500868714</c:v>
                </c:pt>
                <c:pt idx="179">
                  <c:v>2080.0121411829105</c:v>
                </c:pt>
                <c:pt idx="180">
                  <c:v>2080.0418997806505</c:v>
                </c:pt>
                <c:pt idx="181">
                  <c:v>2080.071331360833</c:v>
                </c:pt>
                <c:pt idx="182">
                  <c:v>2080.1004412844018</c:v>
                </c:pt>
                <c:pt idx="183">
                  <c:v>2080.1292347957574</c:v>
                </c:pt>
                <c:pt idx="184">
                  <c:v>2080.1577170259097</c:v>
                </c:pt>
                <c:pt idx="185">
                  <c:v>2080.031504392985</c:v>
                </c:pt>
                <c:pt idx="186">
                  <c:v>2080.0602046228296</c:v>
                </c:pt>
                <c:pt idx="187">
                  <c:v>2080.0885995310796</c:v>
                </c:pt>
                <c:pt idx="188">
                  <c:v>2080.1166939641103</c:v>
                </c:pt>
                <c:pt idx="189">
                  <c:v>2080.1444926662671</c:v>
                </c:pt>
                <c:pt idx="190">
                  <c:v>2080.1720002825373</c:v>
                </c:pt>
                <c:pt idx="191">
                  <c:v>2080.1992213611379</c:v>
                </c:pt>
                <c:pt idx="192">
                  <c:v>2080.0773713401059</c:v>
                </c:pt>
                <c:pt idx="193">
                  <c:v>2080.0306302709937</c:v>
                </c:pt>
                <c:pt idx="194">
                  <c:v>2080.058157538188</c:v>
                </c:pt>
                <c:pt idx="195">
                  <c:v>2080.0854039149008</c:v>
                </c:pt>
                <c:pt idx="196">
                  <c:v>2080.039333864228</c:v>
                </c:pt>
                <c:pt idx="197">
                  <c:v>2080.0664000940747</c:v>
                </c:pt>
                <c:pt idx="198">
                  <c:v>2080.0931943015107</c:v>
                </c:pt>
                <c:pt idx="199">
                  <c:v>2080.0477763496647</c:v>
                </c:pt>
                <c:pt idx="200">
                  <c:v>2080.0743966035166</c:v>
                </c:pt>
                <c:pt idx="201">
                  <c:v>2079.9585934881625</c:v>
                </c:pt>
                <c:pt idx="202">
                  <c:v>2079.9853907979441</c:v>
                </c:pt>
                <c:pt idx="203">
                  <c:v>2079.9766210068624</c:v>
                </c:pt>
                <c:pt idx="204">
                  <c:v>2080.0030689403598</c:v>
                </c:pt>
                <c:pt idx="205">
                  <c:v>2080.0292600978041</c:v>
                </c:pt>
                <c:pt idx="206">
                  <c:v>2080.0551982005873</c:v>
                </c:pt>
                <c:pt idx="207">
                  <c:v>2080.0808868985359</c:v>
                </c:pt>
                <c:pt idx="208">
                  <c:v>2079.9689313023796</c:v>
                </c:pt>
                <c:pt idx="209">
                  <c:v>2079.9947861408154</c:v>
                </c:pt>
                <c:pt idx="210">
                  <c:v>2080.0203959096925</c:v>
                </c:pt>
                <c:pt idx="211">
                  <c:v>2079.9103099256936</c:v>
                </c:pt>
                <c:pt idx="212">
                  <c:v>2079.9360758292064</c:v>
                </c:pt>
                <c:pt idx="213">
                  <c:v>2079.9616009298825</c:v>
                </c:pt>
                <c:pt idx="214">
                  <c:v>2079.9868885877613</c:v>
                </c:pt>
                <c:pt idx="215">
                  <c:v>2080.0119421006602</c:v>
                </c:pt>
                <c:pt idx="216">
                  <c:v>2079.9704566713131</c:v>
                </c:pt>
                <c:pt idx="217">
                  <c:v>2079.9293518422351</c:v>
                </c:pt>
                <c:pt idx="218">
                  <c:v>2079.8232003146541</c:v>
                </c:pt>
                <c:pt idx="219">
                  <c:v>2079.7180138009599</c:v>
                </c:pt>
                <c:pt idx="220">
                  <c:v>2079.7437171202941</c:v>
                </c:pt>
                <c:pt idx="221">
                  <c:v>2079.7691888781933</c:v>
                </c:pt>
                <c:pt idx="222">
                  <c:v>2079.7944321898331</c:v>
                </c:pt>
                <c:pt idx="223">
                  <c:v>2079.7552142065406</c:v>
                </c:pt>
                <c:pt idx="224">
                  <c:v>2079.7802952428401</c:v>
                </c:pt>
                <c:pt idx="225">
                  <c:v>2079.8051543230658</c:v>
                </c:pt>
                <c:pt idx="226">
                  <c:v>2079.8297943805583</c:v>
                </c:pt>
                <c:pt idx="227">
                  <c:v>2079.854218297196</c:v>
                </c:pt>
                <c:pt idx="228">
                  <c:v>2079.8784289045175</c:v>
                </c:pt>
                <c:pt idx="229">
                  <c:v>2079.9024289848194</c:v>
                </c:pt>
                <c:pt idx="230">
                  <c:v>2079.8639319066697</c:v>
                </c:pt>
                <c:pt idx="231">
                  <c:v>2079.8877875767871</c:v>
                </c:pt>
                <c:pt idx="232">
                  <c:v>2079.7575459745808</c:v>
                </c:pt>
                <c:pt idx="233">
                  <c:v>2079.7816523908173</c:v>
                </c:pt>
                <c:pt idx="234">
                  <c:v>2079.6833567095882</c:v>
                </c:pt>
                <c:pt idx="235">
                  <c:v>2079.7075731954537</c:v>
                </c:pt>
                <c:pt idx="236">
                  <c:v>2079.7315853227888</c:v>
                </c:pt>
                <c:pt idx="237">
                  <c:v>2079.7553956675415</c:v>
                </c:pt>
                <c:pt idx="238">
                  <c:v>2079.7790067625469</c:v>
                </c:pt>
                <c:pt idx="239">
                  <c:v>2079.6827699314613</c:v>
                </c:pt>
                <c:pt idx="240">
                  <c:v>2079.7064864353715</c:v>
                </c:pt>
                <c:pt idx="241">
                  <c:v>2079.5818377073856</c:v>
                </c:pt>
                <c:pt idx="242">
                  <c:v>2079.6057743726797</c:v>
                </c:pt>
                <c:pt idx="243">
                  <c:v>2079.6295148357995</c:v>
                </c:pt>
                <c:pt idx="244">
                  <c:v>2079.6530614992203</c:v>
                </c:pt>
                <c:pt idx="245">
                  <c:v>2079.6764167263532</c:v>
                </c:pt>
                <c:pt idx="246">
                  <c:v>2079.6995828423351</c:v>
                </c:pt>
                <c:pt idx="247">
                  <c:v>2079.7225621348007</c:v>
                </c:pt>
                <c:pt idx="248">
                  <c:v>2079.7453568546366</c:v>
                </c:pt>
                <c:pt idx="249">
                  <c:v>2079.7679692167135</c:v>
                </c:pt>
                <c:pt idx="250">
                  <c:v>2079.7904014006067</c:v>
                </c:pt>
                <c:pt idx="251">
                  <c:v>2079.6987020589454</c:v>
                </c:pt>
                <c:pt idx="252">
                  <c:v>2079.7212306965534</c:v>
                </c:pt>
                <c:pt idx="253">
                  <c:v>2079.686932953387</c:v>
                </c:pt>
                <c:pt idx="254">
                  <c:v>2079.7093310491537</c:v>
                </c:pt>
                <c:pt idx="255">
                  <c:v>2079.7034209802791</c:v>
                </c:pt>
                <c:pt idx="256">
                  <c:v>2079.725580616052</c:v>
                </c:pt>
                <c:pt idx="257">
                  <c:v>2079.7475684717024</c:v>
                </c:pt>
                <c:pt idx="258">
                  <c:v>2079.769386536962</c:v>
                </c:pt>
                <c:pt idx="259">
                  <c:v>2079.7910367709501</c:v>
                </c:pt>
                <c:pt idx="260">
                  <c:v>2079.8125211027618</c:v>
                </c:pt>
                <c:pt idx="261">
                  <c:v>2079.833841432041</c:v>
                </c:pt>
                <c:pt idx="262">
                  <c:v>2079.8549996295387</c:v>
                </c:pt>
                <c:pt idx="263">
                  <c:v>2079.8759975376611</c:v>
                </c:pt>
                <c:pt idx="264">
                  <c:v>2079.8968369710051</c:v>
                </c:pt>
                <c:pt idx="265">
                  <c:v>2079.9175197168806</c:v>
                </c:pt>
                <c:pt idx="266">
                  <c:v>2079.8304959250645</c:v>
                </c:pt>
                <c:pt idx="267">
                  <c:v>2079.8512718633065</c:v>
                </c:pt>
                <c:pt idx="268">
                  <c:v>2079.8718933336063</c:v>
                </c:pt>
                <c:pt idx="269">
                  <c:v>2079.8923620522737</c:v>
                </c:pt>
                <c:pt idx="270">
                  <c:v>2079.8861037178272</c:v>
                </c:pt>
                <c:pt idx="271">
                  <c:v>2079.9063696871508</c:v>
                </c:pt>
                <c:pt idx="272">
                  <c:v>2079.9264871878349</c:v>
                </c:pt>
                <c:pt idx="273">
                  <c:v>2079.9464578454481</c:v>
                </c:pt>
                <c:pt idx="274">
                  <c:v>2079.9662832619151</c:v>
                </c:pt>
                <c:pt idx="275">
                  <c:v>2079.9859650159442</c:v>
                </c:pt>
                <c:pt idx="276">
                  <c:v>2080.0055046634457</c:v>
                </c:pt>
                <c:pt idx="277">
                  <c:v>2080.0249037379435</c:v>
                </c:pt>
                <c:pt idx="278">
                  <c:v>2079.9412380159511</c:v>
                </c:pt>
                <c:pt idx="279">
                  <c:v>2079.9093393227949</c:v>
                </c:pt>
                <c:pt idx="280">
                  <c:v>2079.9288735151476</c:v>
                </c:pt>
                <c:pt idx="281">
                  <c:v>2079.9482691671292</c:v>
                </c:pt>
                <c:pt idx="282">
                  <c:v>2079.9675277473648</c:v>
                </c:pt>
                <c:pt idx="283">
                  <c:v>2079.9866507037964</c:v>
                </c:pt>
                <c:pt idx="284">
                  <c:v>2080.0056394640424</c:v>
                </c:pt>
                <c:pt idx="285">
                  <c:v>2080.0244954357549</c:v>
                </c:pt>
                <c:pt idx="286">
                  <c:v>2080.0432200069677</c:v>
                </c:pt>
                <c:pt idx="287">
                  <c:v>2080.0618145464364</c:v>
                </c:pt>
                <c:pt idx="288">
                  <c:v>2080.0802804039708</c:v>
                </c:pt>
                <c:pt idx="289">
                  <c:v>2080.0986189107634</c:v>
                </c:pt>
                <c:pt idx="290">
                  <c:v>2080.0181500048916</c:v>
                </c:pt>
                <c:pt idx="291">
                  <c:v>2080.0365756808128</c:v>
                </c:pt>
                <c:pt idx="292">
                  <c:v>2080.0548755842019</c:v>
                </c:pt>
                <c:pt idx="293">
                  <c:v>2080.0730509984528</c:v>
                </c:pt>
                <c:pt idx="294">
                  <c:v>2080.0911031895557</c:v>
                </c:pt>
                <c:pt idx="295">
                  <c:v>2080.1090334063947</c:v>
                </c:pt>
                <c:pt idx="296">
                  <c:v>2080.0783955967177</c:v>
                </c:pt>
                <c:pt idx="297">
                  <c:v>2080.0479634099243</c:v>
                </c:pt>
                <c:pt idx="298">
                  <c:v>2080.0417707343631</c:v>
                </c:pt>
                <c:pt idx="299">
                  <c:v>2080.0596263231619</c:v>
                </c:pt>
                <c:pt idx="300">
                  <c:v>2080.0773632701739</c:v>
                </c:pt>
                <c:pt idx="301">
                  <c:v>2080.0949827539612</c:v>
                </c:pt>
                <c:pt idx="302">
                  <c:v>2080.017712735968</c:v>
                </c:pt>
                <c:pt idx="303">
                  <c:v>2080.035412520961</c:v>
                </c:pt>
                <c:pt idx="304">
                  <c:v>2080.0529962417904</c:v>
                </c:pt>
                <c:pt idx="305">
                  <c:v>2080.0234426721513</c:v>
                </c:pt>
                <c:pt idx="306">
                  <c:v>2080.0409508307889</c:v>
                </c:pt>
                <c:pt idx="307">
                  <c:v>2080.0583453000845</c:v>
                </c:pt>
                <c:pt idx="308">
                  <c:v>2079.9595852643652</c:v>
                </c:pt>
                <c:pt idx="309">
                  <c:v>2079.9771299808472</c:v>
                </c:pt>
                <c:pt idx="310">
                  <c:v>2079.9022265638737</c:v>
                </c:pt>
                <c:pt idx="311">
                  <c:v>2079.9198426562134</c:v>
                </c:pt>
                <c:pt idx="312">
                  <c:v>2079.8913754398432</c:v>
                </c:pt>
                <c:pt idx="313">
                  <c:v>2079.9089138854929</c:v>
                </c:pt>
                <c:pt idx="314">
                  <c:v>2079.8125093787539</c:v>
                </c:pt>
                <c:pt idx="315">
                  <c:v>2079.8301863977258</c:v>
                </c:pt>
                <c:pt idx="316">
                  <c:v>2079.825032350469</c:v>
                </c:pt>
                <c:pt idx="317">
                  <c:v>2079.8425588128066</c:v>
                </c:pt>
                <c:pt idx="318">
                  <c:v>2079.8599753913677</c:v>
                </c:pt>
                <c:pt idx="319">
                  <c:v>2079.8547765726989</c:v>
                </c:pt>
                <c:pt idx="320">
                  <c:v>2079.8720465751949</c:v>
                </c:pt>
                <c:pt idx="321">
                  <c:v>2079.8892093105942</c:v>
                </c:pt>
                <c:pt idx="322">
                  <c:v>2079.8173608833231</c:v>
                </c:pt>
                <c:pt idx="323">
                  <c:v>2079.7459559648623</c:v>
                </c:pt>
                <c:pt idx="324">
                  <c:v>2079.7633482461206</c:v>
                </c:pt>
                <c:pt idx="325">
                  <c:v>2079.6925470775805</c:v>
                </c:pt>
                <c:pt idx="326">
                  <c:v>2079.7099963139608</c:v>
                </c:pt>
                <c:pt idx="327">
                  <c:v>2079.7273391525578</c:v>
                </c:pt>
                <c:pt idx="328">
                  <c:v>2079.7008414771162</c:v>
                </c:pt>
                <c:pt idx="329">
                  <c:v>2079.7181069495309</c:v>
                </c:pt>
                <c:pt idx="330">
                  <c:v>2079.7352680988492</c:v>
                </c:pt>
                <c:pt idx="331">
                  <c:v>2079.7523258677497</c:v>
                </c:pt>
                <c:pt idx="332">
                  <c:v>2079.7692811875881</c:v>
                </c:pt>
                <c:pt idx="333">
                  <c:v>2079.7430546089795</c:v>
                </c:pt>
                <c:pt idx="334">
                  <c:v>2079.7599363784266</c:v>
                </c:pt>
                <c:pt idx="335">
                  <c:v>2079.7767176611515</c:v>
                </c:pt>
                <c:pt idx="336">
                  <c:v>2079.6869988973581</c:v>
                </c:pt>
                <c:pt idx="337">
                  <c:v>2079.7038966739156</c:v>
                </c:pt>
                <c:pt idx="338">
                  <c:v>2079.7206947585764</c:v>
                </c:pt>
                <c:pt idx="339">
                  <c:v>2079.7373940309744</c:v>
                </c:pt>
                <c:pt idx="340">
                  <c:v>2079.6488430052609</c:v>
                </c:pt>
                <c:pt idx="341">
                  <c:v>2079.665654713941</c:v>
                </c:pt>
                <c:pt idx="342">
                  <c:v>2079.6823683951657</c:v>
                </c:pt>
                <c:pt idx="343">
                  <c:v>2079.6155073454761</c:v>
                </c:pt>
                <c:pt idx="344">
                  <c:v>2079.6322694904861</c:v>
                </c:pt>
                <c:pt idx="345">
                  <c:v>2079.648934744484</c:v>
                </c:pt>
                <c:pt idx="346">
                  <c:v>2079.5827480947942</c:v>
                </c:pt>
                <c:pt idx="347">
                  <c:v>2079.5994598743318</c:v>
                </c:pt>
                <c:pt idx="348">
                  <c:v>2079.6160758843589</c:v>
                </c:pt>
                <c:pt idx="349">
                  <c:v>2079.6325969457575</c:v>
                </c:pt>
                <c:pt idx="350">
                  <c:v>2079.6490238700544</c:v>
                </c:pt>
                <c:pt idx="351">
                  <c:v>2079.6244800634126</c:v>
                </c:pt>
                <c:pt idx="352">
                  <c:v>2079.5594876759869</c:v>
                </c:pt>
                <c:pt idx="353">
                  <c:v>2079.5759819124214</c:v>
                </c:pt>
                <c:pt idx="354">
                  <c:v>2079.5923832235803</c:v>
                </c:pt>
                <c:pt idx="355">
                  <c:v>2079.6086923925423</c:v>
                </c:pt>
                <c:pt idx="356">
                  <c:v>2079.62491019361</c:v>
                </c:pt>
                <c:pt idx="357">
                  <c:v>2079.6410373924377</c:v>
                </c:pt>
                <c:pt idx="358">
                  <c:v>2079.6570747461465</c:v>
                </c:pt>
                <c:pt idx="359">
                  <c:v>2079.6730230034459</c:v>
                </c:pt>
                <c:pt idx="360">
                  <c:v>2079.6888829047489</c:v>
                </c:pt>
                <c:pt idx="361">
                  <c:v>2079.6649069959853</c:v>
                </c:pt>
                <c:pt idx="362">
                  <c:v>2079.6807018730592</c:v>
                </c:pt>
                <c:pt idx="363">
                  <c:v>2079.6568801754197</c:v>
                </c:pt>
                <c:pt idx="364">
                  <c:v>2079.6726104965114</c:v>
                </c:pt>
                <c:pt idx="365">
                  <c:v>2079.6882548595645</c:v>
                </c:pt>
                <c:pt idx="366">
                  <c:v>2079.6646073093539</c:v>
                </c:pt>
                <c:pt idx="367">
                  <c:v>2079.6801883964858</c:v>
                </c:pt>
                <c:pt idx="368">
                  <c:v>2079.6956850332808</c:v>
                </c:pt>
                <c:pt idx="369">
                  <c:v>2079.7110979044714</c:v>
                </c:pt>
                <c:pt idx="370">
                  <c:v>2079.7070150352338</c:v>
                </c:pt>
                <c:pt idx="371">
                  <c:v>2079.6451202832627</c:v>
                </c:pt>
                <c:pt idx="372">
                  <c:v>2079.6605447526745</c:v>
                </c:pt>
                <c:pt idx="373">
                  <c:v>2079.6758867382928</c:v>
                </c:pt>
                <c:pt idx="374">
                  <c:v>2079.6911468999874</c:v>
                </c:pt>
                <c:pt idx="375">
                  <c:v>2079.7063258906096</c:v>
                </c:pt>
                <c:pt idx="376">
                  <c:v>2079.7214243560825</c:v>
                </c:pt>
                <c:pt idx="377">
                  <c:v>2079.6983772121043</c:v>
                </c:pt>
                <c:pt idx="378">
                  <c:v>2079.7134169750639</c:v>
                </c:pt>
                <c:pt idx="379">
                  <c:v>2079.6905122038988</c:v>
                </c:pt>
                <c:pt idx="380">
                  <c:v>2079.705493661038</c:v>
                </c:pt>
                <c:pt idx="381">
                  <c:v>2079.6452231731869</c:v>
                </c:pt>
                <c:pt idx="382">
                  <c:v>2079.5852674137323</c:v>
                </c:pt>
                <c:pt idx="383">
                  <c:v>2079.6004059032116</c:v>
                </c:pt>
                <c:pt idx="384">
                  <c:v>2079.6154657511875</c:v>
                </c:pt>
                <c:pt idx="385">
                  <c:v>2079.630447568863</c:v>
                </c:pt>
                <c:pt idx="386">
                  <c:v>2079.6453519611241</c:v>
                </c:pt>
                <c:pt idx="387">
                  <c:v>2079.5861684955075</c:v>
                </c:pt>
                <c:pt idx="388">
                  <c:v>2079.6011100864548</c:v>
                </c:pt>
                <c:pt idx="389">
                  <c:v>2079.5423435664943</c:v>
                </c:pt>
                <c:pt idx="390">
                  <c:v>2079.5573208140836</c:v>
                </c:pt>
                <c:pt idx="391">
                  <c:v>2079.5722216471445</c:v>
                </c:pt>
                <c:pt idx="392">
                  <c:v>2079.5139772340526</c:v>
                </c:pt>
                <c:pt idx="393">
                  <c:v>2079.5289124374531</c:v>
                </c:pt>
                <c:pt idx="394">
                  <c:v>2079.5437720195705</c:v>
                </c:pt>
                <c:pt idx="395">
                  <c:v>2079.5585565532938</c:v>
                </c:pt>
                <c:pt idx="396">
                  <c:v>2079.5732666057384</c:v>
                </c:pt>
                <c:pt idx="397">
                  <c:v>2079.5157512808546</c:v>
                </c:pt>
                <c:pt idx="398">
                  <c:v>2079.4944326158206</c:v>
                </c:pt>
                <c:pt idx="399">
                  <c:v>2079.4732205441119</c:v>
                </c:pt>
                <c:pt idx="400">
                  <c:v>2079.4879966708691</c:v>
                </c:pt>
                <c:pt idx="401">
                  <c:v>2079.5026992845583</c:v>
                </c:pt>
                <c:pt idx="402">
                  <c:v>2079.5173289324225</c:v>
                </c:pt>
                <c:pt idx="403">
                  <c:v>2079.5318861562878</c:v>
                </c:pt>
                <c:pt idx="404">
                  <c:v>2079.5463714926273</c:v>
                </c:pt>
                <c:pt idx="405">
                  <c:v>2079.5253449715428</c:v>
                </c:pt>
                <c:pt idx="406">
                  <c:v>2079.5397751985756</c:v>
                </c:pt>
                <c:pt idx="407">
                  <c:v>2079.5541346892014</c:v>
                </c:pt>
                <c:pt idx="408">
                  <c:v>2079.5684239622688</c:v>
                </c:pt>
                <c:pt idx="409">
                  <c:v>2079.5826435315657</c:v>
                </c:pt>
                <c:pt idx="410">
                  <c:v>2079.5967939058778</c:v>
                </c:pt>
                <c:pt idx="411">
                  <c:v>2079.5411758801401</c:v>
                </c:pt>
                <c:pt idx="412">
                  <c:v>2079.555358135573</c:v>
                </c:pt>
                <c:pt idx="413">
                  <c:v>2079.5694718776945</c:v>
                </c:pt>
                <c:pt idx="414">
                  <c:v>2079.4971153051283</c:v>
                </c:pt>
                <c:pt idx="415">
                  <c:v>2079.4422716801209</c:v>
                </c:pt>
                <c:pt idx="416">
                  <c:v>2079.3876910940821</c:v>
                </c:pt>
                <c:pt idx="417">
                  <c:v>2079.4020708937946</c:v>
                </c:pt>
                <c:pt idx="418">
                  <c:v>2079.3478467802106</c:v>
                </c:pt>
                <c:pt idx="419">
                  <c:v>2079.3279938210485</c:v>
                </c:pt>
                <c:pt idx="420">
                  <c:v>2079.3082351752319</c:v>
                </c:pt>
                <c:pt idx="421">
                  <c:v>2079.2885701722867</c:v>
                </c:pt>
                <c:pt idx="422">
                  <c:v>2079.2351271394964</c:v>
                </c:pt>
                <c:pt idx="423">
                  <c:v>2079.2496632721245</c:v>
                </c:pt>
                <c:pt idx="424">
                  <c:v>2079.2641309994228</c:v>
                </c:pt>
                <c:pt idx="425">
                  <c:v>2079.2111216949688</c:v>
                </c:pt>
                <c:pt idx="426">
                  <c:v>2079.1919143934169</c:v>
                </c:pt>
                <c:pt idx="427">
                  <c:v>2079.2064156386982</c:v>
                </c:pt>
                <c:pt idx="428">
                  <c:v>2079.2208492791065</c:v>
                </c:pt>
                <c:pt idx="429">
                  <c:v>2079.2352157863038</c:v>
                </c:pt>
                <c:pt idx="430">
                  <c:v>2079.2495156275745</c:v>
                </c:pt>
                <c:pt idx="431">
                  <c:v>2079.263749265876</c:v>
                </c:pt>
                <c:pt idx="432">
                  <c:v>2079.27791715989</c:v>
                </c:pt>
                <c:pt idx="433">
                  <c:v>2079.2258532201249</c:v>
                </c:pt>
                <c:pt idx="434">
                  <c:v>2079.2234865539117</c:v>
                </c:pt>
                <c:pt idx="435">
                  <c:v>2079.237649308086</c:v>
                </c:pt>
                <c:pt idx="436">
                  <c:v>2079.1860349327858</c:v>
                </c:pt>
                <c:pt idx="437">
                  <c:v>2079.2002185228339</c:v>
                </c:pt>
                <c:pt idx="438">
                  <c:v>2079.1326587864787</c:v>
                </c:pt>
                <c:pt idx="439">
                  <c:v>2079.1468992150863</c:v>
                </c:pt>
                <c:pt idx="440">
                  <c:v>2079.1610750612513</c:v>
                </c:pt>
                <c:pt idx="441">
                  <c:v>2079.1751867633161</c:v>
                </c:pt>
                <c:pt idx="442">
                  <c:v>2079.189234755665</c:v>
                </c:pt>
                <c:pt idx="443">
                  <c:v>2079.203219468769</c:v>
                </c:pt>
                <c:pt idx="444">
                  <c:v>2079.2171413292299</c:v>
                </c:pt>
                <c:pt idx="445">
                  <c:v>2079.2310007598235</c:v>
                </c:pt>
                <c:pt idx="446">
                  <c:v>2079.2126083731846</c:v>
                </c:pt>
                <c:pt idx="447">
                  <c:v>2079.2264160495256</c:v>
                </c:pt>
                <c:pt idx="448">
                  <c:v>2079.2401622217399</c:v>
                </c:pt>
                <c:pt idx="449">
                  <c:v>2079.2538472998558</c:v>
                </c:pt>
                <c:pt idx="450">
                  <c:v>2079.2674716902638</c:v>
                </c:pt>
                <c:pt idx="451">
                  <c:v>2079.2810357957587</c:v>
                </c:pt>
                <c:pt idx="452">
                  <c:v>2079.2945400155777</c:v>
                </c:pt>
                <c:pt idx="453">
                  <c:v>2079.3079847454419</c:v>
                </c:pt>
                <c:pt idx="454">
                  <c:v>2079.3213703775923</c:v>
                </c:pt>
                <c:pt idx="455">
                  <c:v>2079.3346973008297</c:v>
                </c:pt>
                <c:pt idx="456">
                  <c:v>2079.347965900552</c:v>
                </c:pt>
                <c:pt idx="457">
                  <c:v>2079.3611765587907</c:v>
                </c:pt>
                <c:pt idx="458">
                  <c:v>2079.3743296542484</c:v>
                </c:pt>
                <c:pt idx="459">
                  <c:v>2079.3874255623346</c:v>
                </c:pt>
                <c:pt idx="460">
                  <c:v>2079.338173375219</c:v>
                </c:pt>
                <c:pt idx="461">
                  <c:v>2079.3512908514067</c:v>
                </c:pt>
                <c:pt idx="462">
                  <c:v>2079.2869068414957</c:v>
                </c:pt>
                <c:pt idx="463">
                  <c:v>2079.300078265057</c:v>
                </c:pt>
                <c:pt idx="464">
                  <c:v>2079.3131930373343</c:v>
                </c:pt>
                <c:pt idx="465">
                  <c:v>2079.2646286044255</c:v>
                </c:pt>
                <c:pt idx="466">
                  <c:v>2079.277763119992</c:v>
                </c:pt>
                <c:pt idx="467">
                  <c:v>2079.2908415051497</c:v>
                </c:pt>
                <c:pt idx="468">
                  <c:v>2079.3038641189423</c:v>
                </c:pt>
                <c:pt idx="469">
                  <c:v>2079.3168313173574</c:v>
                </c:pt>
                <c:pt idx="470">
                  <c:v>2079.3297434533583</c:v>
                </c:pt>
                <c:pt idx="471">
                  <c:v>2079.3426008769188</c:v>
                </c:pt>
                <c:pt idx="472">
                  <c:v>2079.355403935052</c:v>
                </c:pt>
                <c:pt idx="473">
                  <c:v>2079.3681529718428</c:v>
                </c:pt>
                <c:pt idx="474">
                  <c:v>2079.3808483284784</c:v>
                </c:pt>
                <c:pt idx="475">
                  <c:v>2079.3934903432796</c:v>
                </c:pt>
                <c:pt idx="476">
                  <c:v>2079.3458775067152</c:v>
                </c:pt>
                <c:pt idx="477">
                  <c:v>2079.3585397867723</c:v>
                </c:pt>
                <c:pt idx="478">
                  <c:v>2079.3411098580573</c:v>
                </c:pt>
                <c:pt idx="479">
                  <c:v>2079.3537293112149</c:v>
                </c:pt>
                <c:pt idx="480">
                  <c:v>2079.3662962926342</c:v>
                </c:pt>
                <c:pt idx="481">
                  <c:v>2079.3788111289023</c:v>
                </c:pt>
                <c:pt idx="482">
                  <c:v>2079.3912741439026</c:v>
                </c:pt>
                <c:pt idx="483">
                  <c:v>2079.4036856588405</c:v>
                </c:pt>
                <c:pt idx="484">
                  <c:v>2079.4160459922737</c:v>
                </c:pt>
                <c:pt idx="485">
                  <c:v>2079.428355460137</c:v>
                </c:pt>
                <c:pt idx="486">
                  <c:v>2079.440614375771</c:v>
                </c:pt>
                <c:pt idx="487">
                  <c:v>2079.4528230499473</c:v>
                </c:pt>
                <c:pt idx="488">
                  <c:v>2079.4649817908962</c:v>
                </c:pt>
                <c:pt idx="489">
                  <c:v>2079.4770909043309</c:v>
                </c:pt>
                <c:pt idx="490">
                  <c:v>2079.4891506934746</c:v>
                </c:pt>
                <c:pt idx="491">
                  <c:v>2079.5011614590849</c:v>
                </c:pt>
                <c:pt idx="492">
                  <c:v>2079.4839372044667</c:v>
                </c:pt>
                <c:pt idx="493">
                  <c:v>2079.4959098971171</c:v>
                </c:pt>
                <c:pt idx="494">
                  <c:v>2079.5078342152524</c:v>
                </c:pt>
                <c:pt idx="495">
                  <c:v>2079.5197104514591</c:v>
                </c:pt>
                <c:pt idx="496">
                  <c:v>2079.5315388959712</c:v>
                </c:pt>
                <c:pt idx="497">
                  <c:v>2079.5433198366895</c:v>
                </c:pt>
                <c:pt idx="498">
                  <c:v>2079.5550535592092</c:v>
                </c:pt>
                <c:pt idx="499">
                  <c:v>2079.5667403468383</c:v>
                </c:pt>
                <c:pt idx="500">
                  <c:v>2079.5496602342346</c:v>
                </c:pt>
                <c:pt idx="501">
                  <c:v>2079.5613112046321</c:v>
                </c:pt>
                <c:pt idx="502">
                  <c:v>2079.572915849104</c:v>
                </c:pt>
                <c:pt idx="503">
                  <c:v>2079.5844744433989</c:v>
                </c:pt>
                <c:pt idx="504">
                  <c:v>2079.5959872610829</c:v>
                </c:pt>
                <c:pt idx="505">
                  <c:v>2079.6074545735587</c:v>
                </c:pt>
                <c:pt idx="506">
                  <c:v>2079.5622370444235</c:v>
                </c:pt>
                <c:pt idx="507">
                  <c:v>2079.573725647434</c:v>
                </c:pt>
                <c:pt idx="508">
                  <c:v>2079.5851691085863</c:v>
                </c:pt>
                <c:pt idx="509">
                  <c:v>2079.5965676934202</c:v>
                </c:pt>
                <c:pt idx="510">
                  <c:v>2079.6079216653975</c:v>
                </c:pt>
                <c:pt idx="511">
                  <c:v>2079.6192312859221</c:v>
                </c:pt>
                <c:pt idx="512">
                  <c:v>2079.6304968143586</c:v>
                </c:pt>
                <c:pt idx="513">
                  <c:v>2079.6417185080541</c:v>
                </c:pt>
                <c:pt idx="514">
                  <c:v>2079.6528966223568</c:v>
                </c:pt>
                <c:pt idx="515">
                  <c:v>2079.6640314106348</c:v>
                </c:pt>
                <c:pt idx="516">
                  <c:v>2079.6195790622619</c:v>
                </c:pt>
                <c:pt idx="517">
                  <c:v>2079.602957488652</c:v>
                </c:pt>
                <c:pt idx="518">
                  <c:v>2079.6141241358296</c:v>
                </c:pt>
                <c:pt idx="519">
                  <c:v>2079.6252478343645</c:v>
                </c:pt>
                <c:pt idx="520">
                  <c:v>2079.6363288315611</c:v>
                </c:pt>
                <c:pt idx="521">
                  <c:v>2079.6473673728301</c:v>
                </c:pt>
                <c:pt idx="522">
                  <c:v>2079.6583637017038</c:v>
                </c:pt>
                <c:pt idx="523">
                  <c:v>2079.6693180598572</c:v>
                </c:pt>
                <c:pt idx="524">
                  <c:v>2079.6255330107942</c:v>
                </c:pt>
                <c:pt idx="525">
                  <c:v>2079.6365081331573</c:v>
                </c:pt>
                <c:pt idx="526">
                  <c:v>2079.6474416042024</c:v>
                </c:pt>
                <c:pt idx="527">
                  <c:v>2079.6583336605845</c:v>
                </c:pt>
                <c:pt idx="528">
                  <c:v>2079.6691845371693</c:v>
                </c:pt>
                <c:pt idx="529">
                  <c:v>2079.6799944670497</c:v>
                </c:pt>
                <c:pt idx="530">
                  <c:v>2079.6907636815636</c:v>
                </c:pt>
                <c:pt idx="531">
                  <c:v>2079.7014924103087</c:v>
                </c:pt>
                <c:pt idx="532">
                  <c:v>2079.7121808811594</c:v>
                </c:pt>
                <c:pt idx="533">
                  <c:v>2079.669053514906</c:v>
                </c:pt>
                <c:pt idx="534">
                  <c:v>2079.6797626623061</c:v>
                </c:pt>
                <c:pt idx="535">
                  <c:v>2079.6904318502006</c:v>
                </c:pt>
                <c:pt idx="536">
                  <c:v>2079.6342885772265</c:v>
                </c:pt>
                <c:pt idx="537">
                  <c:v>2079.5916266417703</c:v>
                </c:pt>
                <c:pt idx="538">
                  <c:v>2079.6023999640934</c:v>
                </c:pt>
                <c:pt idx="539">
                  <c:v>2079.6131333852227</c:v>
                </c:pt>
                <c:pt idx="540">
                  <c:v>2079.6238271264215</c:v>
                </c:pt>
                <c:pt idx="541">
                  <c:v>2079.6344814073209</c:v>
                </c:pt>
                <c:pt idx="542">
                  <c:v>2079.6450964459332</c:v>
                </c:pt>
                <c:pt idx="543">
                  <c:v>2079.6556724586685</c:v>
                </c:pt>
                <c:pt idx="544">
                  <c:v>2079.6662096603477</c:v>
                </c:pt>
                <c:pt idx="545">
                  <c:v>2079.6503550711022</c:v>
                </c:pt>
                <c:pt idx="546">
                  <c:v>2079.6608634665372</c:v>
                </c:pt>
                <c:pt idx="547">
                  <c:v>2079.6713335101635</c:v>
                </c:pt>
                <c:pt idx="548">
                  <c:v>2079.6686468433277</c:v>
                </c:pt>
                <c:pt idx="549">
                  <c:v>2079.6790646624745</c:v>
                </c:pt>
                <c:pt idx="550">
                  <c:v>2079.689444667395</c:v>
                </c:pt>
                <c:pt idx="551">
                  <c:v>2079.6997870636028</c:v>
                </c:pt>
                <c:pt idx="552">
                  <c:v>2079.6840724467284</c:v>
                </c:pt>
                <c:pt idx="553">
                  <c:v>2079.6425527623514</c:v>
                </c:pt>
                <c:pt idx="554">
                  <c:v>2079.6529237436334</c:v>
                </c:pt>
                <c:pt idx="555">
                  <c:v>2079.6632574192276</c:v>
                </c:pt>
                <c:pt idx="556">
                  <c:v>2079.6735539900619</c:v>
                </c:pt>
                <c:pt idx="557">
                  <c:v>2079.6195538830239</c:v>
                </c:pt>
                <c:pt idx="558">
                  <c:v>2079.6298917962454</c:v>
                </c:pt>
                <c:pt idx="559">
                  <c:v>2079.588913716791</c:v>
                </c:pt>
                <c:pt idx="560">
                  <c:v>2079.5992693917592</c:v>
                </c:pt>
                <c:pt idx="561">
                  <c:v>2079.6095882137915</c:v>
                </c:pt>
                <c:pt idx="562">
                  <c:v>2079.6198703792625</c:v>
                </c:pt>
                <c:pt idx="563">
                  <c:v>2079.6301160831536</c:v>
                </c:pt>
                <c:pt idx="564">
                  <c:v>2079.5895002446027</c:v>
                </c:pt>
                <c:pt idx="565">
                  <c:v>2079.599763402075</c:v>
                </c:pt>
                <c:pt idx="566">
                  <c:v>2079.6099903579334</c:v>
                </c:pt>
                <c:pt idx="567">
                  <c:v>2079.620181303384</c:v>
                </c:pt>
                <c:pt idx="568">
                  <c:v>2079.630336428288</c:v>
                </c:pt>
                <c:pt idx="569">
                  <c:v>2079.6404559211751</c:v>
                </c:pt>
                <c:pt idx="570">
                  <c:v>2079.6505399692537</c:v>
                </c:pt>
                <c:pt idx="571">
                  <c:v>2079.6605887584224</c:v>
                </c:pt>
                <c:pt idx="572">
                  <c:v>2079.6706024732835</c:v>
                </c:pt>
                <c:pt idx="573">
                  <c:v>2079.6805812971525</c:v>
                </c:pt>
                <c:pt idx="574">
                  <c:v>2079.6905254120684</c:v>
                </c:pt>
                <c:pt idx="575">
                  <c:v>2079.7004349988074</c:v>
                </c:pt>
                <c:pt idx="576">
                  <c:v>2079.7103102368928</c:v>
                </c:pt>
                <c:pt idx="577">
                  <c:v>2079.7201513046039</c:v>
                </c:pt>
                <c:pt idx="578">
                  <c:v>2079.7299583789895</c:v>
                </c:pt>
                <c:pt idx="579">
                  <c:v>2079.739731635877</c:v>
                </c:pt>
                <c:pt idx="580">
                  <c:v>2079.7247055985213</c:v>
                </c:pt>
                <c:pt idx="581">
                  <c:v>2079.7344542957298</c:v>
                </c:pt>
                <c:pt idx="582">
                  <c:v>2079.7441695497232</c:v>
                </c:pt>
                <c:pt idx="583">
                  <c:v>2079.753851532299</c:v>
                </c:pt>
                <c:pt idx="584">
                  <c:v>2079.7635004140793</c:v>
                </c:pt>
                <c:pt idx="585">
                  <c:v>2079.773116364523</c:v>
                </c:pt>
                <c:pt idx="586">
                  <c:v>2079.7581870418103</c:v>
                </c:pt>
                <c:pt idx="587">
                  <c:v>2079.7677793212865</c:v>
                </c:pt>
                <c:pt idx="588">
                  <c:v>2079.7773390293555</c:v>
                </c:pt>
                <c:pt idx="589">
                  <c:v>2079.7381946704954</c:v>
                </c:pt>
                <c:pt idx="590">
                  <c:v>2079.7477720862371</c:v>
                </c:pt>
                <c:pt idx="591">
                  <c:v>2079.7573171458448</c:v>
                </c:pt>
                <c:pt idx="592">
                  <c:v>2079.7668300130085</c:v>
                </c:pt>
                <c:pt idx="593">
                  <c:v>2079.7763108503163</c:v>
                </c:pt>
                <c:pt idx="594">
                  <c:v>2079.7857598192631</c:v>
                </c:pt>
                <c:pt idx="595">
                  <c:v>2079.7951770802611</c:v>
                </c:pt>
                <c:pt idx="596">
                  <c:v>2079.8045627926458</c:v>
                </c:pt>
                <c:pt idx="597">
                  <c:v>2079.8139171146877</c:v>
                </c:pt>
                <c:pt idx="598">
                  <c:v>2079.8232402036015</c:v>
                </c:pt>
                <c:pt idx="599">
                  <c:v>2079.832532215552</c:v>
                </c:pt>
              </c:numCache>
            </c:numRef>
          </c:val>
          <c:smooth val="0"/>
        </c:ser>
        <c:dLbls>
          <c:showLegendKey val="0"/>
          <c:showVal val="0"/>
          <c:showCatName val="0"/>
          <c:showSerName val="0"/>
          <c:showPercent val="0"/>
          <c:showBubbleSize val="0"/>
        </c:dLbls>
        <c:smooth val="0"/>
        <c:axId val="527256832"/>
        <c:axId val="527250848"/>
      </c:lineChart>
      <c:catAx>
        <c:axId val="5272568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50848"/>
        <c:crosses val="autoZero"/>
        <c:auto val="1"/>
        <c:lblAlgn val="ctr"/>
        <c:lblOffset val="100"/>
        <c:noMultiLvlLbl val="0"/>
      </c:catAx>
      <c:valAx>
        <c:axId val="527250848"/>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568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Mean Amount of Repayment Outstanding</a:t>
            </a:r>
          </a:p>
          <a:p>
            <a:pPr>
              <a:defRPr/>
            </a:pPr>
            <a:r>
              <a:rPr lang="en-IN" baseline="0"/>
              <a:t> </a:t>
            </a:r>
            <a:endParaRPr lang="en-IN"/>
          </a:p>
        </c:rich>
      </c:tx>
      <c:layout>
        <c:manualLayout>
          <c:xMode val="edge"/>
          <c:yMode val="edge"/>
          <c:x val="0.10387489063867017"/>
          <c:y val="2.160993689558112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5010892388451444"/>
          <c:y val="0.24471092540556066"/>
          <c:w val="0.81933552055992998"/>
          <c:h val="0.64345714068885684"/>
        </c:manualLayout>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'Section 5 - Simulated Output'!$B$4:$B$603</c:f>
              <c:numCache>
                <c:formatCode>General</c:formatCode>
                <c:ptCount val="6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numCache>
            </c:numRef>
          </c:cat>
          <c:val>
            <c:numRef>
              <c:f>'Section 5 - Simulated Output'!$N$4:$N$603</c:f>
              <c:numCache>
                <c:formatCode>"$"#,##0.00</c:formatCode>
                <c:ptCount val="600"/>
                <c:pt idx="0">
                  <c:v>-208.14712249262766</c:v>
                </c:pt>
                <c:pt idx="1">
                  <c:v>-398.85573294250662</c:v>
                </c:pt>
                <c:pt idx="2">
                  <c:v>-143.8393847741842</c:v>
                </c:pt>
                <c:pt idx="3">
                  <c:v>-323.15550480113416</c:v>
                </c:pt>
                <c:pt idx="4">
                  <c:v>-214.17801292364189</c:v>
                </c:pt>
                <c:pt idx="5">
                  <c:v>-301.13934850767072</c:v>
                </c:pt>
                <c:pt idx="6">
                  <c:v>-293.14067407967752</c:v>
                </c:pt>
                <c:pt idx="7">
                  <c:v>-360.41917692485623</c:v>
                </c:pt>
                <c:pt idx="8">
                  <c:v>-502.37565286822326</c:v>
                </c:pt>
                <c:pt idx="9">
                  <c:v>-519.83886715549795</c:v>
                </c:pt>
                <c:pt idx="10">
                  <c:v>-542.120788915508</c:v>
                </c:pt>
                <c:pt idx="11">
                  <c:v>-508.69304775360706</c:v>
                </c:pt>
                <c:pt idx="12">
                  <c:v>-462.08130824683417</c:v>
                </c:pt>
                <c:pt idx="13">
                  <c:v>-449.06161877860956</c:v>
                </c:pt>
                <c:pt idx="14">
                  <c:v>-525.30981118321199</c:v>
                </c:pt>
                <c:pt idx="15">
                  <c:v>-486.91267976288827</c:v>
                </c:pt>
                <c:pt idx="16">
                  <c:v>-450.59357930698019</c:v>
                </c:pt>
                <c:pt idx="17">
                  <c:v>-480.60616053126228</c:v>
                </c:pt>
                <c:pt idx="18">
                  <c:v>-468.54605712294517</c:v>
                </c:pt>
                <c:pt idx="19">
                  <c:v>-414.79323580045184</c:v>
                </c:pt>
                <c:pt idx="20">
                  <c:v>-375.43511631251238</c:v>
                </c:pt>
                <c:pt idx="21">
                  <c:v>-358.87235489698867</c:v>
                </c:pt>
                <c:pt idx="22">
                  <c:v>-369.81566533062016</c:v>
                </c:pt>
                <c:pt idx="23">
                  <c:v>-403.46405558070916</c:v>
                </c:pt>
                <c:pt idx="24">
                  <c:v>-383.99896161687167</c:v>
                </c:pt>
                <c:pt idx="25">
                  <c:v>-377.92910397783942</c:v>
                </c:pt>
                <c:pt idx="26">
                  <c:v>-352.48238118406579</c:v>
                </c:pt>
                <c:pt idx="27">
                  <c:v>-329.15034685097413</c:v>
                </c:pt>
                <c:pt idx="28">
                  <c:v>-346.41802987890935</c:v>
                </c:pt>
                <c:pt idx="29">
                  <c:v>-351.98845998651399</c:v>
                </c:pt>
                <c:pt idx="30">
                  <c:v>-338.41036022739229</c:v>
                </c:pt>
                <c:pt idx="31">
                  <c:v>-348.18549412326826</c:v>
                </c:pt>
                <c:pt idx="32">
                  <c:v>-340.9235807892386</c:v>
                </c:pt>
                <c:pt idx="33">
                  <c:v>-336.42334939455873</c:v>
                </c:pt>
                <c:pt idx="34">
                  <c:v>-329.87192085028755</c:v>
                </c:pt>
                <c:pt idx="35">
                  <c:v>-379.00051383686167</c:v>
                </c:pt>
                <c:pt idx="36">
                  <c:v>-348.89715797534535</c:v>
                </c:pt>
                <c:pt idx="37">
                  <c:v>-342.55044773753349</c:v>
                </c:pt>
                <c:pt idx="38">
                  <c:v>-344.60191378242712</c:v>
                </c:pt>
                <c:pt idx="39">
                  <c:v>-331.44575783296585</c:v>
                </c:pt>
                <c:pt idx="40">
                  <c:v>-329.11093552873444</c:v>
                </c:pt>
                <c:pt idx="41">
                  <c:v>-346.21551272246171</c:v>
                </c:pt>
                <c:pt idx="42">
                  <c:v>-384.3591971867553</c:v>
                </c:pt>
                <c:pt idx="43">
                  <c:v>-397.81402062087449</c:v>
                </c:pt>
                <c:pt idx="44">
                  <c:v>-408.98819502697631</c:v>
                </c:pt>
                <c:pt idx="45">
                  <c:v>-402.56159066951108</c:v>
                </c:pt>
                <c:pt idx="46">
                  <c:v>-377.58029118231445</c:v>
                </c:pt>
                <c:pt idx="47">
                  <c:v>-384.54969515427115</c:v>
                </c:pt>
                <c:pt idx="48">
                  <c:v>-356.39826274315743</c:v>
                </c:pt>
                <c:pt idx="49">
                  <c:v>-354.57411699234962</c:v>
                </c:pt>
                <c:pt idx="50">
                  <c:v>-374.88203528137063</c:v>
                </c:pt>
                <c:pt idx="51">
                  <c:v>-379.56195883750792</c:v>
                </c:pt>
                <c:pt idx="52">
                  <c:v>-389.42333726162269</c:v>
                </c:pt>
                <c:pt idx="53">
                  <c:v>-388.15395493065586</c:v>
                </c:pt>
                <c:pt idx="54">
                  <c:v>-381.57453356597142</c:v>
                </c:pt>
                <c:pt idx="55">
                  <c:v>-394.66108349645236</c:v>
                </c:pt>
                <c:pt idx="56">
                  <c:v>-402.20598275459901</c:v>
                </c:pt>
                <c:pt idx="57">
                  <c:v>-389.88572814214945</c:v>
                </c:pt>
                <c:pt idx="58">
                  <c:v>-390.34709180808937</c:v>
                </c:pt>
                <c:pt idx="59">
                  <c:v>-396.19183377745424</c:v>
                </c:pt>
                <c:pt idx="60">
                  <c:v>-395.87598523683522</c:v>
                </c:pt>
                <c:pt idx="61">
                  <c:v>-388.21352259525185</c:v>
                </c:pt>
                <c:pt idx="62">
                  <c:v>-407.98408512566959</c:v>
                </c:pt>
                <c:pt idx="63">
                  <c:v>-403.98539521655027</c:v>
                </c:pt>
                <c:pt idx="64">
                  <c:v>-425.45003285222396</c:v>
                </c:pt>
                <c:pt idx="65">
                  <c:v>-441.17845461431773</c:v>
                </c:pt>
                <c:pt idx="66">
                  <c:v>-438.78099575833664</c:v>
                </c:pt>
                <c:pt idx="67">
                  <c:v>-436.63855568220714</c:v>
                </c:pt>
                <c:pt idx="68">
                  <c:v>-440.81280248713216</c:v>
                </c:pt>
                <c:pt idx="69">
                  <c:v>-443.48210642036611</c:v>
                </c:pt>
                <c:pt idx="70">
                  <c:v>-451.12727087324043</c:v>
                </c:pt>
                <c:pt idx="71">
                  <c:v>-450.43529352021187</c:v>
                </c:pt>
                <c:pt idx="72">
                  <c:v>-466.2848801820702</c:v>
                </c:pt>
                <c:pt idx="73">
                  <c:v>-463.70199986415116</c:v>
                </c:pt>
                <c:pt idx="74">
                  <c:v>-459.30296041200597</c:v>
                </c:pt>
                <c:pt idx="75">
                  <c:v>-456.98031909376442</c:v>
                </c:pt>
                <c:pt idx="76">
                  <c:v>-459.68146222855057</c:v>
                </c:pt>
                <c:pt idx="77">
                  <c:v>-459.10054295744743</c:v>
                </c:pt>
                <c:pt idx="78">
                  <c:v>-456.96841584126656</c:v>
                </c:pt>
                <c:pt idx="79">
                  <c:v>-472.14206133675077</c:v>
                </c:pt>
                <c:pt idx="80">
                  <c:v>-472.35021821254441</c:v>
                </c:pt>
                <c:pt idx="81">
                  <c:v>-481.56258998152896</c:v>
                </c:pt>
                <c:pt idx="82">
                  <c:v>-489.66051283171919</c:v>
                </c:pt>
                <c:pt idx="83">
                  <c:v>-500.37223709302367</c:v>
                </c:pt>
                <c:pt idx="84">
                  <c:v>-484.18143868974937</c:v>
                </c:pt>
                <c:pt idx="85">
                  <c:v>-472.6878979436915</c:v>
                </c:pt>
                <c:pt idx="86">
                  <c:v>-463.95596043541872</c:v>
                </c:pt>
                <c:pt idx="87">
                  <c:v>-469.42064582474109</c:v>
                </c:pt>
                <c:pt idx="88">
                  <c:v>-491.19240213835707</c:v>
                </c:pt>
                <c:pt idx="89">
                  <c:v>-486.1297169260759</c:v>
                </c:pt>
                <c:pt idx="90">
                  <c:v>-489.8652028970364</c:v>
                </c:pt>
                <c:pt idx="91">
                  <c:v>-492.99354734513611</c:v>
                </c:pt>
                <c:pt idx="92">
                  <c:v>-496.54807529892503</c:v>
                </c:pt>
                <c:pt idx="93">
                  <c:v>-506.2144930692549</c:v>
                </c:pt>
                <c:pt idx="94">
                  <c:v>-517.56511151108077</c:v>
                </c:pt>
                <c:pt idx="95">
                  <c:v>-517.03808431474579</c:v>
                </c:pt>
                <c:pt idx="96">
                  <c:v>-513.02250960810636</c:v>
                </c:pt>
                <c:pt idx="97">
                  <c:v>-502.92656186961887</c:v>
                </c:pt>
                <c:pt idx="98">
                  <c:v>-499.98515920722906</c:v>
                </c:pt>
                <c:pt idx="99">
                  <c:v>-508.22535129563011</c:v>
                </c:pt>
                <c:pt idx="100">
                  <c:v>-518.54734912525271</c:v>
                </c:pt>
                <c:pt idx="101">
                  <c:v>-512.51309578157304</c:v>
                </c:pt>
                <c:pt idx="102">
                  <c:v>-514.66252539723303</c:v>
                </c:pt>
                <c:pt idx="103">
                  <c:v>-508.83338066247956</c:v>
                </c:pt>
                <c:pt idx="104">
                  <c:v>-519.33277809242918</c:v>
                </c:pt>
                <c:pt idx="105">
                  <c:v>-516.15934445273228</c:v>
                </c:pt>
                <c:pt idx="106">
                  <c:v>-523.16823203837964</c:v>
                </c:pt>
                <c:pt idx="107">
                  <c:v>-519.26240811572131</c:v>
                </c:pt>
                <c:pt idx="108">
                  <c:v>-509.74854655673136</c:v>
                </c:pt>
                <c:pt idx="109">
                  <c:v>-509.76022324485132</c:v>
                </c:pt>
                <c:pt idx="110">
                  <c:v>-510.27236814312647</c:v>
                </c:pt>
                <c:pt idx="111">
                  <c:v>-511.61694530273968</c:v>
                </c:pt>
                <c:pt idx="112">
                  <c:v>-498.38435621329762</c:v>
                </c:pt>
                <c:pt idx="113">
                  <c:v>-478.45372044685263</c:v>
                </c:pt>
                <c:pt idx="114">
                  <c:v>-480.99191651927691</c:v>
                </c:pt>
                <c:pt idx="115">
                  <c:v>-484.87007924069667</c:v>
                </c:pt>
                <c:pt idx="116">
                  <c:v>-493.08350358937037</c:v>
                </c:pt>
                <c:pt idx="117">
                  <c:v>-488.11136819428566</c:v>
                </c:pt>
                <c:pt idx="118">
                  <c:v>-490.24543097680561</c:v>
                </c:pt>
                <c:pt idx="119">
                  <c:v>-494.04328070579675</c:v>
                </c:pt>
                <c:pt idx="120">
                  <c:v>-496.62111909230038</c:v>
                </c:pt>
                <c:pt idx="121">
                  <c:v>-494.569464157955</c:v>
                </c:pt>
                <c:pt idx="122">
                  <c:v>-495.18727873326264</c:v>
                </c:pt>
                <c:pt idx="123">
                  <c:v>-501.39510621303668</c:v>
                </c:pt>
                <c:pt idx="124">
                  <c:v>-507.77918670616089</c:v>
                </c:pt>
                <c:pt idx="125">
                  <c:v>-504.02953593194133</c:v>
                </c:pt>
                <c:pt idx="126">
                  <c:v>-499.41830983850093</c:v>
                </c:pt>
                <c:pt idx="127">
                  <c:v>-496.65895874223816</c:v>
                </c:pt>
                <c:pt idx="128">
                  <c:v>-488.00771099884707</c:v>
                </c:pt>
                <c:pt idx="129">
                  <c:v>-480.57476422364255</c:v>
                </c:pt>
                <c:pt idx="130">
                  <c:v>-475.77007343786562</c:v>
                </c:pt>
                <c:pt idx="131">
                  <c:v>-473.16429678385703</c:v>
                </c:pt>
                <c:pt idx="132">
                  <c:v>-483.99239337734537</c:v>
                </c:pt>
                <c:pt idx="133">
                  <c:v>-483.92939205243283</c:v>
                </c:pt>
                <c:pt idx="134">
                  <c:v>-486.34793113422563</c:v>
                </c:pt>
                <c:pt idx="135">
                  <c:v>-489.89434613758931</c:v>
                </c:pt>
                <c:pt idx="136">
                  <c:v>-486.35095432213279</c:v>
                </c:pt>
                <c:pt idx="137">
                  <c:v>-492.16672749786613</c:v>
                </c:pt>
                <c:pt idx="138">
                  <c:v>-499.15282268564363</c:v>
                </c:pt>
                <c:pt idx="139">
                  <c:v>-499.00088618788266</c:v>
                </c:pt>
                <c:pt idx="140">
                  <c:v>-488.442639905139</c:v>
                </c:pt>
                <c:pt idx="141">
                  <c:v>-479.35907402350409</c:v>
                </c:pt>
                <c:pt idx="142">
                  <c:v>-472.06562628253391</c:v>
                </c:pt>
                <c:pt idx="143">
                  <c:v>-471.46572986980584</c:v>
                </c:pt>
                <c:pt idx="144">
                  <c:v>-477.69101186849082</c:v>
                </c:pt>
                <c:pt idx="145">
                  <c:v>-480.33222126511322</c:v>
                </c:pt>
                <c:pt idx="146">
                  <c:v>-476.28550503589389</c:v>
                </c:pt>
                <c:pt idx="147">
                  <c:v>-474.27381126865021</c:v>
                </c:pt>
                <c:pt idx="148">
                  <c:v>-468.00959792980382</c:v>
                </c:pt>
                <c:pt idx="149">
                  <c:v>-461.23560279733579</c:v>
                </c:pt>
                <c:pt idx="150">
                  <c:v>-464.89720359783024</c:v>
                </c:pt>
                <c:pt idx="151">
                  <c:v>-461.17227969540716</c:v>
                </c:pt>
                <c:pt idx="152">
                  <c:v>-464.20565284407292</c:v>
                </c:pt>
                <c:pt idx="153">
                  <c:v>-463.32066521248538</c:v>
                </c:pt>
                <c:pt idx="154">
                  <c:v>-464.96353204695652</c:v>
                </c:pt>
                <c:pt idx="155">
                  <c:v>-457.0170511193258</c:v>
                </c:pt>
                <c:pt idx="156">
                  <c:v>-461.42384567129824</c:v>
                </c:pt>
                <c:pt idx="157">
                  <c:v>-462.81479011500244</c:v>
                </c:pt>
                <c:pt idx="158">
                  <c:v>-464.66330161657288</c:v>
                </c:pt>
                <c:pt idx="159">
                  <c:v>-459.84397467075206</c:v>
                </c:pt>
                <c:pt idx="160">
                  <c:v>-467.17257404958559</c:v>
                </c:pt>
                <c:pt idx="161">
                  <c:v>-460.95441029509811</c:v>
                </c:pt>
                <c:pt idx="162">
                  <c:v>-468.44880654045096</c:v>
                </c:pt>
                <c:pt idx="163">
                  <c:v>-470.39848902432766</c:v>
                </c:pt>
                <c:pt idx="164">
                  <c:v>-459.27570952749272</c:v>
                </c:pt>
                <c:pt idx="165">
                  <c:v>-458.81886397586641</c:v>
                </c:pt>
                <c:pt idx="166">
                  <c:v>-452.787486579752</c:v>
                </c:pt>
                <c:pt idx="167">
                  <c:v>-450.3561514193205</c:v>
                </c:pt>
                <c:pt idx="168">
                  <c:v>-445.33212815916119</c:v>
                </c:pt>
                <c:pt idx="169">
                  <c:v>-437.6801538121897</c:v>
                </c:pt>
                <c:pt idx="170">
                  <c:v>-436.26141510708578</c:v>
                </c:pt>
                <c:pt idx="171">
                  <c:v>-440.67285709253304</c:v>
                </c:pt>
                <c:pt idx="172">
                  <c:v>-432.61350558047565</c:v>
                </c:pt>
                <c:pt idx="173">
                  <c:v>-425.69649028914017</c:v>
                </c:pt>
                <c:pt idx="174">
                  <c:v>-426.08623155011827</c:v>
                </c:pt>
                <c:pt idx="175">
                  <c:v>-424.18718141802697</c:v>
                </c:pt>
                <c:pt idx="176">
                  <c:v>-425.92476300008133</c:v>
                </c:pt>
                <c:pt idx="177">
                  <c:v>-431.6470982868322</c:v>
                </c:pt>
                <c:pt idx="178">
                  <c:v>-431.42655273563594</c:v>
                </c:pt>
                <c:pt idx="179">
                  <c:v>-431.76083329654489</c:v>
                </c:pt>
                <c:pt idx="180">
                  <c:v>-437.17310111119184</c:v>
                </c:pt>
                <c:pt idx="181">
                  <c:v>-435.71221770319227</c:v>
                </c:pt>
                <c:pt idx="182">
                  <c:v>-435.31973840703597</c:v>
                </c:pt>
                <c:pt idx="183">
                  <c:v>-428.84985151893937</c:v>
                </c:pt>
                <c:pt idx="184">
                  <c:v>-432.12620340527343</c:v>
                </c:pt>
                <c:pt idx="185">
                  <c:v>-441.19892812938127</c:v>
                </c:pt>
                <c:pt idx="186">
                  <c:v>-441.89062497000236</c:v>
                </c:pt>
                <c:pt idx="187">
                  <c:v>-444.11219665794982</c:v>
                </c:pt>
                <c:pt idx="188">
                  <c:v>-443.59389420151587</c:v>
                </c:pt>
                <c:pt idx="189">
                  <c:v>-436.86934700388525</c:v>
                </c:pt>
                <c:pt idx="190">
                  <c:v>-434.9318459242333</c:v>
                </c:pt>
                <c:pt idx="191">
                  <c:v>-432.6761796959218</c:v>
                </c:pt>
                <c:pt idx="192">
                  <c:v>-433.05920483090802</c:v>
                </c:pt>
                <c:pt idx="193">
                  <c:v>-438.44844373243217</c:v>
                </c:pt>
                <c:pt idx="194">
                  <c:v>-437.62569634128619</c:v>
                </c:pt>
                <c:pt idx="195">
                  <c:v>-433.50612031014833</c:v>
                </c:pt>
                <c:pt idx="196">
                  <c:v>-433.96055701634788</c:v>
                </c:pt>
                <c:pt idx="197">
                  <c:v>-425.08088541371092</c:v>
                </c:pt>
                <c:pt idx="198">
                  <c:v>-424.61556436837759</c:v>
                </c:pt>
                <c:pt idx="199">
                  <c:v>-420.0191446437467</c:v>
                </c:pt>
                <c:pt idx="200">
                  <c:v>-418.95502291761176</c:v>
                </c:pt>
                <c:pt idx="201">
                  <c:v>-414.96220850992722</c:v>
                </c:pt>
                <c:pt idx="202">
                  <c:v>-412.20133867834278</c:v>
                </c:pt>
                <c:pt idx="203">
                  <c:v>-411.85159579284112</c:v>
                </c:pt>
                <c:pt idx="204">
                  <c:v>-406.0234401707861</c:v>
                </c:pt>
                <c:pt idx="205">
                  <c:v>-403.11417506579164</c:v>
                </c:pt>
                <c:pt idx="206">
                  <c:v>-403.13703623636036</c:v>
                </c:pt>
                <c:pt idx="207">
                  <c:v>-396.08143176869174</c:v>
                </c:pt>
                <c:pt idx="208">
                  <c:v>-395.37636055698931</c:v>
                </c:pt>
                <c:pt idx="209">
                  <c:v>-397.96707916573621</c:v>
                </c:pt>
                <c:pt idx="210">
                  <c:v>-394.48381174858292</c:v>
                </c:pt>
                <c:pt idx="211">
                  <c:v>-399.34773981270598</c:v>
                </c:pt>
                <c:pt idx="212">
                  <c:v>-397.57246699358711</c:v>
                </c:pt>
                <c:pt idx="213">
                  <c:v>-391.89712598208962</c:v>
                </c:pt>
                <c:pt idx="214">
                  <c:v>-394.69226153986818</c:v>
                </c:pt>
                <c:pt idx="215">
                  <c:v>-393.48309846004929</c:v>
                </c:pt>
                <c:pt idx="216">
                  <c:v>-399.39571803077587</c:v>
                </c:pt>
                <c:pt idx="217">
                  <c:v>-401.72779796202559</c:v>
                </c:pt>
                <c:pt idx="218">
                  <c:v>-394.70759935705775</c:v>
                </c:pt>
                <c:pt idx="219">
                  <c:v>-393.29211957311162</c:v>
                </c:pt>
                <c:pt idx="220">
                  <c:v>-401.22212060727111</c:v>
                </c:pt>
                <c:pt idx="221">
                  <c:v>-402.70855836755254</c:v>
                </c:pt>
                <c:pt idx="222">
                  <c:v>-403.94948163542853</c:v>
                </c:pt>
                <c:pt idx="223">
                  <c:v>-405.22113260152054</c:v>
                </c:pt>
                <c:pt idx="224">
                  <c:v>-412.70173639054593</c:v>
                </c:pt>
                <c:pt idx="225">
                  <c:v>-404.83824614153986</c:v>
                </c:pt>
                <c:pt idx="226">
                  <c:v>-408.65154102313915</c:v>
                </c:pt>
                <c:pt idx="227">
                  <c:v>-407.21331037882072</c:v>
                </c:pt>
                <c:pt idx="228">
                  <c:v>-407.11033091352044</c:v>
                </c:pt>
                <c:pt idx="229">
                  <c:v>-408.14591581090548</c:v>
                </c:pt>
                <c:pt idx="230">
                  <c:v>-405.71477305325635</c:v>
                </c:pt>
                <c:pt idx="231">
                  <c:v>-406.42047780883627</c:v>
                </c:pt>
                <c:pt idx="232">
                  <c:v>-405.6669138159769</c:v>
                </c:pt>
                <c:pt idx="233">
                  <c:v>-405.98060088012875</c:v>
                </c:pt>
                <c:pt idx="234">
                  <c:v>-405.89837044293478</c:v>
                </c:pt>
                <c:pt idx="235">
                  <c:v>-406.54697167593315</c:v>
                </c:pt>
                <c:pt idx="236">
                  <c:v>-405.56898572998062</c:v>
                </c:pt>
                <c:pt idx="237">
                  <c:v>-406.36997399308785</c:v>
                </c:pt>
                <c:pt idx="238">
                  <c:v>-408.03338566482915</c:v>
                </c:pt>
                <c:pt idx="239">
                  <c:v>-408.74354783504532</c:v>
                </c:pt>
                <c:pt idx="240">
                  <c:v>-407.29121250276489</c:v>
                </c:pt>
                <c:pt idx="241">
                  <c:v>-406.40207909993887</c:v>
                </c:pt>
                <c:pt idx="242">
                  <c:v>-405.67650158808289</c:v>
                </c:pt>
                <c:pt idx="243">
                  <c:v>-407.549580389759</c:v>
                </c:pt>
                <c:pt idx="244">
                  <c:v>-409.83817769237675</c:v>
                </c:pt>
                <c:pt idx="245">
                  <c:v>-410.61381458536363</c:v>
                </c:pt>
                <c:pt idx="246">
                  <c:v>-410.8529486828665</c:v>
                </c:pt>
                <c:pt idx="247">
                  <c:v>-406.81819815593019</c:v>
                </c:pt>
                <c:pt idx="248">
                  <c:v>-402.87560942322887</c:v>
                </c:pt>
                <c:pt idx="249">
                  <c:v>-398.31351576497735</c:v>
                </c:pt>
                <c:pt idx="250">
                  <c:v>-394.64780766297446</c:v>
                </c:pt>
                <c:pt idx="251">
                  <c:v>-390.43563246316523</c:v>
                </c:pt>
                <c:pt idx="252">
                  <c:v>-390.18639453144601</c:v>
                </c:pt>
                <c:pt idx="253">
                  <c:v>-392.37862277411682</c:v>
                </c:pt>
                <c:pt idx="254">
                  <c:v>-388.08955983062748</c:v>
                </c:pt>
                <c:pt idx="255">
                  <c:v>-391.58328821914438</c:v>
                </c:pt>
                <c:pt idx="256">
                  <c:v>-396.36849671667932</c:v>
                </c:pt>
                <c:pt idx="257">
                  <c:v>-394.93044231292021</c:v>
                </c:pt>
                <c:pt idx="258">
                  <c:v>-393.07482933789066</c:v>
                </c:pt>
                <c:pt idx="259">
                  <c:v>-392.27229184012521</c:v>
                </c:pt>
                <c:pt idx="260">
                  <c:v>-393.81496136375267</c:v>
                </c:pt>
                <c:pt idx="261">
                  <c:v>-398.90357241076737</c:v>
                </c:pt>
                <c:pt idx="262">
                  <c:v>-400.74858850878962</c:v>
                </c:pt>
                <c:pt idx="263">
                  <c:v>-401.80791760461875</c:v>
                </c:pt>
                <c:pt idx="264">
                  <c:v>-398.53388499457759</c:v>
                </c:pt>
                <c:pt idx="265">
                  <c:v>-396.34924911880034</c:v>
                </c:pt>
                <c:pt idx="266">
                  <c:v>-397.65905808408621</c:v>
                </c:pt>
                <c:pt idx="267">
                  <c:v>-399.23449819801829</c:v>
                </c:pt>
                <c:pt idx="268">
                  <c:v>-401.12535875449231</c:v>
                </c:pt>
                <c:pt idx="269">
                  <c:v>-394.23285838397561</c:v>
                </c:pt>
                <c:pt idx="270">
                  <c:v>-396.81177675736677</c:v>
                </c:pt>
                <c:pt idx="271">
                  <c:v>-395.73539477809078</c:v>
                </c:pt>
                <c:pt idx="272">
                  <c:v>-396.60632670075</c:v>
                </c:pt>
                <c:pt idx="273">
                  <c:v>-397.87817661354626</c:v>
                </c:pt>
                <c:pt idx="274">
                  <c:v>-395.50755327047608</c:v>
                </c:pt>
                <c:pt idx="275">
                  <c:v>-392.60613170954593</c:v>
                </c:pt>
                <c:pt idx="276">
                  <c:v>-388.0785833224279</c:v>
                </c:pt>
                <c:pt idx="277">
                  <c:v>-389.3903781142655</c:v>
                </c:pt>
                <c:pt idx="278">
                  <c:v>-383.92466931249993</c:v>
                </c:pt>
                <c:pt idx="279">
                  <c:v>-385.17777202063098</c:v>
                </c:pt>
                <c:pt idx="280">
                  <c:v>-386.4291434945435</c:v>
                </c:pt>
                <c:pt idx="281">
                  <c:v>-388.32371775739944</c:v>
                </c:pt>
                <c:pt idx="282">
                  <c:v>-388.08929856090873</c:v>
                </c:pt>
                <c:pt idx="283">
                  <c:v>-388.1995271131488</c:v>
                </c:pt>
                <c:pt idx="284">
                  <c:v>-385.01656449341345</c:v>
                </c:pt>
                <c:pt idx="285">
                  <c:v>-383.18400254793227</c:v>
                </c:pt>
                <c:pt idx="286">
                  <c:v>-384.63276706117455</c:v>
                </c:pt>
                <c:pt idx="287">
                  <c:v>-388.64301051336787</c:v>
                </c:pt>
                <c:pt idx="288">
                  <c:v>-387.1244479767642</c:v>
                </c:pt>
                <c:pt idx="289">
                  <c:v>-387.73996696858717</c:v>
                </c:pt>
                <c:pt idx="290">
                  <c:v>-388.45888416720743</c:v>
                </c:pt>
                <c:pt idx="291">
                  <c:v>-388.50429974151001</c:v>
                </c:pt>
                <c:pt idx="292">
                  <c:v>-383.68608232541783</c:v>
                </c:pt>
                <c:pt idx="293">
                  <c:v>-381.57916592358629</c:v>
                </c:pt>
                <c:pt idx="294">
                  <c:v>-380.60598608426795</c:v>
                </c:pt>
                <c:pt idx="295">
                  <c:v>-381.60482531315034</c:v>
                </c:pt>
                <c:pt idx="296">
                  <c:v>-381.13588175553741</c:v>
                </c:pt>
                <c:pt idx="297">
                  <c:v>-376.60128180240349</c:v>
                </c:pt>
                <c:pt idx="298">
                  <c:v>-377.05146474553243</c:v>
                </c:pt>
                <c:pt idx="299">
                  <c:v>-375.61980648302136</c:v>
                </c:pt>
                <c:pt idx="300">
                  <c:v>-375.75930103486093</c:v>
                </c:pt>
                <c:pt idx="301">
                  <c:v>-372.16709364876522</c:v>
                </c:pt>
                <c:pt idx="302">
                  <c:v>-371.25421004243009</c:v>
                </c:pt>
                <c:pt idx="303">
                  <c:v>-369.41807120389882</c:v>
                </c:pt>
                <c:pt idx="304">
                  <c:v>-367.348816681941</c:v>
                </c:pt>
                <c:pt idx="305">
                  <c:v>-365.73027958200061</c:v>
                </c:pt>
                <c:pt idx="306">
                  <c:v>-365.7388042183801</c:v>
                </c:pt>
                <c:pt idx="307">
                  <c:v>-367.0156714674124</c:v>
                </c:pt>
                <c:pt idx="308">
                  <c:v>-370.51564006116462</c:v>
                </c:pt>
                <c:pt idx="309">
                  <c:v>-371.43050454247208</c:v>
                </c:pt>
                <c:pt idx="310">
                  <c:v>-371.92965662948575</c:v>
                </c:pt>
                <c:pt idx="311">
                  <c:v>-371.09950718145427</c:v>
                </c:pt>
                <c:pt idx="312">
                  <c:v>-374.11583835473363</c:v>
                </c:pt>
                <c:pt idx="313">
                  <c:v>-371.21346954625909</c:v>
                </c:pt>
                <c:pt idx="314">
                  <c:v>-370.86927512085441</c:v>
                </c:pt>
                <c:pt idx="315">
                  <c:v>-375.3748418103541</c:v>
                </c:pt>
                <c:pt idx="316">
                  <c:v>-375.59071729022787</c:v>
                </c:pt>
                <c:pt idx="317">
                  <c:v>-373.74687667376912</c:v>
                </c:pt>
                <c:pt idx="318">
                  <c:v>-373.81213486012052</c:v>
                </c:pt>
                <c:pt idx="319">
                  <c:v>-375.147408029681</c:v>
                </c:pt>
                <c:pt idx="320">
                  <c:v>-377.74582722669015</c:v>
                </c:pt>
                <c:pt idx="321">
                  <c:v>-379.27957820806517</c:v>
                </c:pt>
                <c:pt idx="322">
                  <c:v>-377.69571243145185</c:v>
                </c:pt>
                <c:pt idx="323">
                  <c:v>-375.28273409599535</c:v>
                </c:pt>
                <c:pt idx="324">
                  <c:v>-375.51988193776924</c:v>
                </c:pt>
                <c:pt idx="325">
                  <c:v>-372.03776448241769</c:v>
                </c:pt>
                <c:pt idx="326">
                  <c:v>-370.04626758713499</c:v>
                </c:pt>
                <c:pt idx="327">
                  <c:v>-371.71467648138758</c:v>
                </c:pt>
                <c:pt idx="328">
                  <c:v>-366.04961695287744</c:v>
                </c:pt>
                <c:pt idx="329">
                  <c:v>-364.26968600363966</c:v>
                </c:pt>
                <c:pt idx="330">
                  <c:v>-363.01698528987612</c:v>
                </c:pt>
                <c:pt idx="331">
                  <c:v>-365.84324857439293</c:v>
                </c:pt>
                <c:pt idx="332">
                  <c:v>-369.26423100092023</c:v>
                </c:pt>
                <c:pt idx="333">
                  <c:v>-370.01486130353703</c:v>
                </c:pt>
                <c:pt idx="334">
                  <c:v>-368.97133538220237</c:v>
                </c:pt>
                <c:pt idx="335">
                  <c:v>-370.17576599884507</c:v>
                </c:pt>
                <c:pt idx="336">
                  <c:v>-368.41045000385276</c:v>
                </c:pt>
                <c:pt idx="337">
                  <c:v>-369.28946103738542</c:v>
                </c:pt>
                <c:pt idx="338">
                  <c:v>-367.8698661611694</c:v>
                </c:pt>
                <c:pt idx="339">
                  <c:v>-366.07836515748284</c:v>
                </c:pt>
                <c:pt idx="340">
                  <c:v>-363.30150144602618</c:v>
                </c:pt>
                <c:pt idx="341">
                  <c:v>-360.46940604417301</c:v>
                </c:pt>
                <c:pt idx="342">
                  <c:v>-361.34006757321788</c:v>
                </c:pt>
                <c:pt idx="343">
                  <c:v>-360.79471604620022</c:v>
                </c:pt>
                <c:pt idx="344">
                  <c:v>-358.96600348463039</c:v>
                </c:pt>
                <c:pt idx="345">
                  <c:v>-359.34267963494</c:v>
                </c:pt>
                <c:pt idx="346">
                  <c:v>-354.23967777250715</c:v>
                </c:pt>
                <c:pt idx="347">
                  <c:v>-352.5685905047016</c:v>
                </c:pt>
                <c:pt idx="348">
                  <c:v>-352.47663529989222</c:v>
                </c:pt>
                <c:pt idx="349">
                  <c:v>-351.70995819779523</c:v>
                </c:pt>
                <c:pt idx="350">
                  <c:v>-352.82361839770311</c:v>
                </c:pt>
                <c:pt idx="351">
                  <c:v>-350.97451605427233</c:v>
                </c:pt>
                <c:pt idx="352">
                  <c:v>-348.80561187243205</c:v>
                </c:pt>
                <c:pt idx="353">
                  <c:v>-348.44255536739746</c:v>
                </c:pt>
                <c:pt idx="354">
                  <c:v>-347.81468766735657</c:v>
                </c:pt>
                <c:pt idx="355">
                  <c:v>-343.29835336506034</c:v>
                </c:pt>
                <c:pt idx="356">
                  <c:v>-344.79461269074164</c:v>
                </c:pt>
                <c:pt idx="357">
                  <c:v>-350.36724022741367</c:v>
                </c:pt>
                <c:pt idx="358">
                  <c:v>-350.04792314288187</c:v>
                </c:pt>
                <c:pt idx="359">
                  <c:v>-349.78244391675901</c:v>
                </c:pt>
                <c:pt idx="360">
                  <c:v>-350.96404929168602</c:v>
                </c:pt>
                <c:pt idx="361">
                  <c:v>-351.24258701658664</c:v>
                </c:pt>
                <c:pt idx="362">
                  <c:v>-350.64665457776647</c:v>
                </c:pt>
                <c:pt idx="363">
                  <c:v>-349.76446709878763</c:v>
                </c:pt>
                <c:pt idx="364">
                  <c:v>-348.75401231899053</c:v>
                </c:pt>
                <c:pt idx="365">
                  <c:v>-348.49562356821554</c:v>
                </c:pt>
                <c:pt idx="366">
                  <c:v>-346.98764244939798</c:v>
                </c:pt>
                <c:pt idx="367">
                  <c:v>-345.96255669242191</c:v>
                </c:pt>
                <c:pt idx="368">
                  <c:v>-344.10412062733474</c:v>
                </c:pt>
                <c:pt idx="369">
                  <c:v>-345.17767643197828</c:v>
                </c:pt>
                <c:pt idx="370">
                  <c:v>-346.08921085451061</c:v>
                </c:pt>
                <c:pt idx="371">
                  <c:v>-346.40271976251728</c:v>
                </c:pt>
                <c:pt idx="372">
                  <c:v>-347.11096526764811</c:v>
                </c:pt>
                <c:pt idx="373">
                  <c:v>-344.44478854420908</c:v>
                </c:pt>
                <c:pt idx="374">
                  <c:v>-344.1862843324875</c:v>
                </c:pt>
                <c:pt idx="375">
                  <c:v>-342.21426389043603</c:v>
                </c:pt>
                <c:pt idx="376">
                  <c:v>-338.93922714758475</c:v>
                </c:pt>
                <c:pt idx="377">
                  <c:v>-339.55522758934757</c:v>
                </c:pt>
                <c:pt idx="378">
                  <c:v>-334.93498672608257</c:v>
                </c:pt>
                <c:pt idx="379">
                  <c:v>-334.18719482957647</c:v>
                </c:pt>
                <c:pt idx="380">
                  <c:v>-335.83730652749119</c:v>
                </c:pt>
                <c:pt idx="381">
                  <c:v>-336.613982899299</c:v>
                </c:pt>
                <c:pt idx="382">
                  <c:v>-338.67367962418729</c:v>
                </c:pt>
                <c:pt idx="383">
                  <c:v>-339.98832989396334</c:v>
                </c:pt>
                <c:pt idx="384">
                  <c:v>-341.51867606293177</c:v>
                </c:pt>
                <c:pt idx="385">
                  <c:v>-341.9020351249797</c:v>
                </c:pt>
                <c:pt idx="386">
                  <c:v>-343.93428045700466</c:v>
                </c:pt>
                <c:pt idx="387">
                  <c:v>-344.70689185234596</c:v>
                </c:pt>
                <c:pt idx="388">
                  <c:v>-343.23037296427765</c:v>
                </c:pt>
                <c:pt idx="389">
                  <c:v>-341.30660355933554</c:v>
                </c:pt>
                <c:pt idx="390">
                  <c:v>-340.60690079402269</c:v>
                </c:pt>
                <c:pt idx="391">
                  <c:v>-342.89301617012313</c:v>
                </c:pt>
                <c:pt idx="392">
                  <c:v>-345.02915704748386</c:v>
                </c:pt>
                <c:pt idx="393">
                  <c:v>-341.401990826271</c:v>
                </c:pt>
                <c:pt idx="394">
                  <c:v>-339.62282772379871</c:v>
                </c:pt>
                <c:pt idx="395">
                  <c:v>-338.54688418231223</c:v>
                </c:pt>
                <c:pt idx="396">
                  <c:v>-342.01504668449576</c:v>
                </c:pt>
                <c:pt idx="397">
                  <c:v>-341.43407176520253</c:v>
                </c:pt>
                <c:pt idx="398">
                  <c:v>-340.56139056860792</c:v>
                </c:pt>
                <c:pt idx="399">
                  <c:v>-343.2680730806224</c:v>
                </c:pt>
                <c:pt idx="400">
                  <c:v>-343.28733488263475</c:v>
                </c:pt>
                <c:pt idx="401">
                  <c:v>-342.74032564007103</c:v>
                </c:pt>
                <c:pt idx="402">
                  <c:v>-345.02239111533697</c:v>
                </c:pt>
                <c:pt idx="403">
                  <c:v>-346.81762976203072</c:v>
                </c:pt>
                <c:pt idx="404">
                  <c:v>-345.43185541505824</c:v>
                </c:pt>
                <c:pt idx="405">
                  <c:v>-344.97378744707709</c:v>
                </c:pt>
                <c:pt idx="406">
                  <c:v>-346.69582643645577</c:v>
                </c:pt>
                <c:pt idx="407">
                  <c:v>-344.1692609179716</c:v>
                </c:pt>
                <c:pt idx="408">
                  <c:v>-344.17945272498599</c:v>
                </c:pt>
                <c:pt idx="409">
                  <c:v>-344.29900158232277</c:v>
                </c:pt>
                <c:pt idx="410">
                  <c:v>-344.74007221963285</c:v>
                </c:pt>
                <c:pt idx="411">
                  <c:v>-346.058046957518</c:v>
                </c:pt>
                <c:pt idx="412">
                  <c:v>-346.3908347472194</c:v>
                </c:pt>
                <c:pt idx="413">
                  <c:v>-351.15130553652068</c:v>
                </c:pt>
                <c:pt idx="414">
                  <c:v>-355.6325228447829</c:v>
                </c:pt>
                <c:pt idx="415">
                  <c:v>-356.25262079859937</c:v>
                </c:pt>
                <c:pt idx="416">
                  <c:v>-353.41294639582327</c:v>
                </c:pt>
                <c:pt idx="417">
                  <c:v>-354.36762925343589</c:v>
                </c:pt>
                <c:pt idx="418">
                  <c:v>-355.87059780411164</c:v>
                </c:pt>
                <c:pt idx="419">
                  <c:v>-355.10705918779729</c:v>
                </c:pt>
                <c:pt idx="420">
                  <c:v>-351.47930258650905</c:v>
                </c:pt>
                <c:pt idx="421">
                  <c:v>-353.12865222419367</c:v>
                </c:pt>
                <c:pt idx="422">
                  <c:v>-354.53182314516113</c:v>
                </c:pt>
                <c:pt idx="423">
                  <c:v>-352.01334752369138</c:v>
                </c:pt>
                <c:pt idx="424">
                  <c:v>-353.56655229616774</c:v>
                </c:pt>
                <c:pt idx="425">
                  <c:v>-354.1681745615017</c:v>
                </c:pt>
                <c:pt idx="426">
                  <c:v>-355.10788646762035</c:v>
                </c:pt>
                <c:pt idx="427">
                  <c:v>-353.84168155769362</c:v>
                </c:pt>
                <c:pt idx="428">
                  <c:v>-356.51074574491247</c:v>
                </c:pt>
                <c:pt idx="429">
                  <c:v>-356.02383873506625</c:v>
                </c:pt>
                <c:pt idx="430">
                  <c:v>-354.70344508976262</c:v>
                </c:pt>
                <c:pt idx="431">
                  <c:v>-354.6730927239434</c:v>
                </c:pt>
                <c:pt idx="432">
                  <c:v>-358.28632819929925</c:v>
                </c:pt>
                <c:pt idx="433">
                  <c:v>-356.16720464519079</c:v>
                </c:pt>
                <c:pt idx="434">
                  <c:v>-358.68629281883869</c:v>
                </c:pt>
                <c:pt idx="435">
                  <c:v>-355.89765683788693</c:v>
                </c:pt>
                <c:pt idx="436">
                  <c:v>-357.56674020957831</c:v>
                </c:pt>
                <c:pt idx="437">
                  <c:v>-359.12709236743649</c:v>
                </c:pt>
                <c:pt idx="438">
                  <c:v>-358.29968318360437</c:v>
                </c:pt>
                <c:pt idx="439">
                  <c:v>-358.55904198906984</c:v>
                </c:pt>
                <c:pt idx="440">
                  <c:v>-359.02617336308163</c:v>
                </c:pt>
                <c:pt idx="441">
                  <c:v>-355.62398160953364</c:v>
                </c:pt>
                <c:pt idx="442">
                  <c:v>-354.15588809000155</c:v>
                </c:pt>
                <c:pt idx="443">
                  <c:v>-355.61504173358355</c:v>
                </c:pt>
                <c:pt idx="444">
                  <c:v>-352.61207152640725</c:v>
                </c:pt>
                <c:pt idx="445">
                  <c:v>-353.38237712686231</c:v>
                </c:pt>
                <c:pt idx="446">
                  <c:v>-353.41096521819293</c:v>
                </c:pt>
                <c:pt idx="447">
                  <c:v>-353.59818912050656</c:v>
                </c:pt>
                <c:pt idx="448">
                  <c:v>-355.24434648263622</c:v>
                </c:pt>
                <c:pt idx="449">
                  <c:v>-356.68129468811668</c:v>
                </c:pt>
                <c:pt idx="450">
                  <c:v>-357.5987707655479</c:v>
                </c:pt>
                <c:pt idx="451">
                  <c:v>-355.54915025497093</c:v>
                </c:pt>
                <c:pt idx="452">
                  <c:v>-354.90245033573751</c:v>
                </c:pt>
                <c:pt idx="453">
                  <c:v>-353.84878401068704</c:v>
                </c:pt>
                <c:pt idx="454">
                  <c:v>-354.98612952525406</c:v>
                </c:pt>
                <c:pt idx="455">
                  <c:v>-355.55439088626474</c:v>
                </c:pt>
                <c:pt idx="456">
                  <c:v>-358.40202523896204</c:v>
                </c:pt>
                <c:pt idx="457">
                  <c:v>-355.70789141454929</c:v>
                </c:pt>
                <c:pt idx="458">
                  <c:v>-355.3208516642535</c:v>
                </c:pt>
                <c:pt idx="459">
                  <c:v>-356.79855807521739</c:v>
                </c:pt>
                <c:pt idx="460">
                  <c:v>-358.71394132990218</c:v>
                </c:pt>
                <c:pt idx="461">
                  <c:v>-361.3860991281669</c:v>
                </c:pt>
                <c:pt idx="462">
                  <c:v>-361.96605125168759</c:v>
                </c:pt>
                <c:pt idx="463">
                  <c:v>-359.53150785185852</c:v>
                </c:pt>
                <c:pt idx="464">
                  <c:v>-358.19945009466858</c:v>
                </c:pt>
                <c:pt idx="465">
                  <c:v>-359.95000285996144</c:v>
                </c:pt>
                <c:pt idx="466">
                  <c:v>-364.24175221937156</c:v>
                </c:pt>
                <c:pt idx="467">
                  <c:v>-365.75285191192609</c:v>
                </c:pt>
                <c:pt idx="468">
                  <c:v>-364.2950538326325</c:v>
                </c:pt>
                <c:pt idx="469">
                  <c:v>-363.51124052374399</c:v>
                </c:pt>
                <c:pt idx="470">
                  <c:v>-359.04042472746011</c:v>
                </c:pt>
                <c:pt idx="471">
                  <c:v>-359.52929526184937</c:v>
                </c:pt>
                <c:pt idx="472">
                  <c:v>-358.03442512934993</c:v>
                </c:pt>
                <c:pt idx="473">
                  <c:v>-354.84538266783238</c:v>
                </c:pt>
                <c:pt idx="474">
                  <c:v>-358.30826522101199</c:v>
                </c:pt>
                <c:pt idx="475">
                  <c:v>-356.83682906232764</c:v>
                </c:pt>
                <c:pt idx="476">
                  <c:v>-360.58209307075577</c:v>
                </c:pt>
                <c:pt idx="477">
                  <c:v>-360.59617129861067</c:v>
                </c:pt>
                <c:pt idx="478">
                  <c:v>-364.94524621648884</c:v>
                </c:pt>
                <c:pt idx="479">
                  <c:v>-366.02635437845021</c:v>
                </c:pt>
                <c:pt idx="480">
                  <c:v>-363.71288212425458</c:v>
                </c:pt>
                <c:pt idx="481">
                  <c:v>-360.74407316954898</c:v>
                </c:pt>
                <c:pt idx="482">
                  <c:v>-360.0702832915066</c:v>
                </c:pt>
                <c:pt idx="483">
                  <c:v>-359.80319910099172</c:v>
                </c:pt>
                <c:pt idx="484">
                  <c:v>-360.80187213398852</c:v>
                </c:pt>
                <c:pt idx="485">
                  <c:v>-363.72142163779273</c:v>
                </c:pt>
                <c:pt idx="486">
                  <c:v>-365.09295284102456</c:v>
                </c:pt>
                <c:pt idx="487">
                  <c:v>-366.156615983189</c:v>
                </c:pt>
                <c:pt idx="488">
                  <c:v>-365.65666427140718</c:v>
                </c:pt>
                <c:pt idx="489">
                  <c:v>-364.0436511267381</c:v>
                </c:pt>
                <c:pt idx="490">
                  <c:v>-367.66503087844575</c:v>
                </c:pt>
                <c:pt idx="491">
                  <c:v>-366.99117954167281</c:v>
                </c:pt>
                <c:pt idx="492">
                  <c:v>-369.34383074614539</c:v>
                </c:pt>
                <c:pt idx="493">
                  <c:v>-371.6679779819645</c:v>
                </c:pt>
                <c:pt idx="494">
                  <c:v>-369.66521721044904</c:v>
                </c:pt>
                <c:pt idx="495">
                  <c:v>-370.35916167725571</c:v>
                </c:pt>
                <c:pt idx="496">
                  <c:v>-369.72290573399556</c:v>
                </c:pt>
                <c:pt idx="497">
                  <c:v>-369.6204674572981</c:v>
                </c:pt>
                <c:pt idx="498">
                  <c:v>-368.68963171257815</c:v>
                </c:pt>
                <c:pt idx="499">
                  <c:v>-367.72536029127582</c:v>
                </c:pt>
                <c:pt idx="500">
                  <c:v>-368.25023687014743</c:v>
                </c:pt>
                <c:pt idx="501">
                  <c:v>-365.21784991342014</c:v>
                </c:pt>
                <c:pt idx="502">
                  <c:v>-363.68593610586157</c:v>
                </c:pt>
                <c:pt idx="503">
                  <c:v>-363.09281667179425</c:v>
                </c:pt>
                <c:pt idx="504">
                  <c:v>-364.10538131947754</c:v>
                </c:pt>
                <c:pt idx="505">
                  <c:v>-364.27027254386348</c:v>
                </c:pt>
                <c:pt idx="506">
                  <c:v>-363.86275303725154</c:v>
                </c:pt>
                <c:pt idx="507">
                  <c:v>-363.40075841226525</c:v>
                </c:pt>
                <c:pt idx="508">
                  <c:v>-364.15156096454916</c:v>
                </c:pt>
                <c:pt idx="509">
                  <c:v>-365.76912158160297</c:v>
                </c:pt>
                <c:pt idx="510">
                  <c:v>-364.88272355156641</c:v>
                </c:pt>
                <c:pt idx="511">
                  <c:v>-367.00215193181765</c:v>
                </c:pt>
                <c:pt idx="512">
                  <c:v>-368.32982308109706</c:v>
                </c:pt>
                <c:pt idx="513">
                  <c:v>-366.96932260602131</c:v>
                </c:pt>
                <c:pt idx="514">
                  <c:v>-367.3471739496996</c:v>
                </c:pt>
                <c:pt idx="515">
                  <c:v>-368.90707795096142</c:v>
                </c:pt>
                <c:pt idx="516">
                  <c:v>-368.82155993369258</c:v>
                </c:pt>
                <c:pt idx="517">
                  <c:v>-366.38734408008565</c:v>
                </c:pt>
                <c:pt idx="518">
                  <c:v>-363.40629165168309</c:v>
                </c:pt>
                <c:pt idx="519">
                  <c:v>-363.03411365450251</c:v>
                </c:pt>
                <c:pt idx="520">
                  <c:v>-363.45413631190723</c:v>
                </c:pt>
                <c:pt idx="521">
                  <c:v>-363.68047786313446</c:v>
                </c:pt>
                <c:pt idx="522">
                  <c:v>-363.67028980696699</c:v>
                </c:pt>
                <c:pt idx="523">
                  <c:v>-364.28747860686099</c:v>
                </c:pt>
                <c:pt idx="524">
                  <c:v>-364.19312164660556</c:v>
                </c:pt>
                <c:pt idx="525">
                  <c:v>-363.90884566379015</c:v>
                </c:pt>
                <c:pt idx="526">
                  <c:v>-364.19766809876978</c:v>
                </c:pt>
                <c:pt idx="527">
                  <c:v>-365.70802009453263</c:v>
                </c:pt>
                <c:pt idx="528">
                  <c:v>-366.41476305158886</c:v>
                </c:pt>
                <c:pt idx="529">
                  <c:v>-365.29703891815217</c:v>
                </c:pt>
                <c:pt idx="530">
                  <c:v>-365.30494501813456</c:v>
                </c:pt>
                <c:pt idx="531">
                  <c:v>-365.54412501594061</c:v>
                </c:pt>
                <c:pt idx="532">
                  <c:v>-364.34974927860861</c:v>
                </c:pt>
                <c:pt idx="533">
                  <c:v>-364.9777665176606</c:v>
                </c:pt>
                <c:pt idx="534">
                  <c:v>-364.0646216261963</c:v>
                </c:pt>
                <c:pt idx="535">
                  <c:v>-364.86953976384706</c:v>
                </c:pt>
                <c:pt idx="536">
                  <c:v>-362.69999082904548</c:v>
                </c:pt>
                <c:pt idx="537">
                  <c:v>-364.05798713583658</c:v>
                </c:pt>
                <c:pt idx="538">
                  <c:v>-362.33447552317438</c:v>
                </c:pt>
                <c:pt idx="539">
                  <c:v>-362.00506109187864</c:v>
                </c:pt>
                <c:pt idx="540">
                  <c:v>-362.2304146851418</c:v>
                </c:pt>
                <c:pt idx="541">
                  <c:v>-362.71571462091168</c:v>
                </c:pt>
                <c:pt idx="542">
                  <c:v>-361.26192218793346</c:v>
                </c:pt>
                <c:pt idx="543">
                  <c:v>-360.93881836536076</c:v>
                </c:pt>
                <c:pt idx="544">
                  <c:v>-360.71757750872359</c:v>
                </c:pt>
                <c:pt idx="545">
                  <c:v>-362.49358716506185</c:v>
                </c:pt>
                <c:pt idx="546">
                  <c:v>-363.8171474922176</c:v>
                </c:pt>
                <c:pt idx="547">
                  <c:v>-365.01318604578796</c:v>
                </c:pt>
                <c:pt idx="548">
                  <c:v>-366.26900223562359</c:v>
                </c:pt>
                <c:pt idx="549">
                  <c:v>-367.22749380343595</c:v>
                </c:pt>
                <c:pt idx="550">
                  <c:v>-368.21620367179321</c:v>
                </c:pt>
                <c:pt idx="551">
                  <c:v>-368.01339652400873</c:v>
                </c:pt>
                <c:pt idx="552">
                  <c:v>-369.98977678956703</c:v>
                </c:pt>
                <c:pt idx="553">
                  <c:v>-371.06139434564517</c:v>
                </c:pt>
                <c:pt idx="554">
                  <c:v>-370.17306141142507</c:v>
                </c:pt>
                <c:pt idx="555">
                  <c:v>-371.94921392363375</c:v>
                </c:pt>
                <c:pt idx="556">
                  <c:v>-371.59580420193805</c:v>
                </c:pt>
                <c:pt idx="557">
                  <c:v>-370.28883384823621</c:v>
                </c:pt>
                <c:pt idx="558">
                  <c:v>-371.01654094513617</c:v>
                </c:pt>
                <c:pt idx="559">
                  <c:v>-369.3582341726696</c:v>
                </c:pt>
                <c:pt idx="560">
                  <c:v>-368.42374155673457</c:v>
                </c:pt>
                <c:pt idx="561">
                  <c:v>-367.8055356080236</c:v>
                </c:pt>
                <c:pt idx="562">
                  <c:v>-365.95611561286375</c:v>
                </c:pt>
                <c:pt idx="563">
                  <c:v>-362.93083338427004</c:v>
                </c:pt>
                <c:pt idx="564">
                  <c:v>-362.51754427060416</c:v>
                </c:pt>
                <c:pt idx="565">
                  <c:v>-363.40428939750399</c:v>
                </c:pt>
                <c:pt idx="566">
                  <c:v>-362.38736239339562</c:v>
                </c:pt>
                <c:pt idx="567">
                  <c:v>-359.36535100681374</c:v>
                </c:pt>
                <c:pt idx="568">
                  <c:v>-361.1483661093547</c:v>
                </c:pt>
                <c:pt idx="569">
                  <c:v>-357.58498506671145</c:v>
                </c:pt>
                <c:pt idx="570">
                  <c:v>-355.56966370351768</c:v>
                </c:pt>
                <c:pt idx="571">
                  <c:v>-354.27264022657528</c:v>
                </c:pt>
                <c:pt idx="572">
                  <c:v>-356.34441922473138</c:v>
                </c:pt>
                <c:pt idx="573">
                  <c:v>-355.79745197153517</c:v>
                </c:pt>
                <c:pt idx="574">
                  <c:v>-356.48496992608665</c:v>
                </c:pt>
                <c:pt idx="575">
                  <c:v>-355.29357815470155</c:v>
                </c:pt>
                <c:pt idx="576">
                  <c:v>-355.83278076879088</c:v>
                </c:pt>
                <c:pt idx="577">
                  <c:v>-353.96405614366881</c:v>
                </c:pt>
                <c:pt idx="578">
                  <c:v>-353.85500789174654</c:v>
                </c:pt>
                <c:pt idx="579">
                  <c:v>-352.7399463635702</c:v>
                </c:pt>
                <c:pt idx="580">
                  <c:v>-354.49307108126641</c:v>
                </c:pt>
                <c:pt idx="581">
                  <c:v>-356.8259134433082</c:v>
                </c:pt>
                <c:pt idx="582">
                  <c:v>-357.31656890182308</c:v>
                </c:pt>
                <c:pt idx="583">
                  <c:v>-356.93024927882703</c:v>
                </c:pt>
                <c:pt idx="584">
                  <c:v>-356.04322051161955</c:v>
                </c:pt>
                <c:pt idx="585">
                  <c:v>-356.42028528776996</c:v>
                </c:pt>
                <c:pt idx="586">
                  <c:v>-356.03359927375851</c:v>
                </c:pt>
                <c:pt idx="587">
                  <c:v>-352.83370419093376</c:v>
                </c:pt>
                <c:pt idx="588">
                  <c:v>-355.29885440995986</c:v>
                </c:pt>
                <c:pt idx="589">
                  <c:v>-356.48562588095734</c:v>
                </c:pt>
                <c:pt idx="590">
                  <c:v>-355.35395518017242</c:v>
                </c:pt>
                <c:pt idx="591">
                  <c:v>-356.90504813895001</c:v>
                </c:pt>
                <c:pt idx="592">
                  <c:v>-357.27076735555335</c:v>
                </c:pt>
                <c:pt idx="593">
                  <c:v>-358.84106017665857</c:v>
                </c:pt>
                <c:pt idx="594">
                  <c:v>-360.13980189041746</c:v>
                </c:pt>
                <c:pt idx="595">
                  <c:v>-358.67085613831279</c:v>
                </c:pt>
                <c:pt idx="596">
                  <c:v>-360.11874920648626</c:v>
                </c:pt>
                <c:pt idx="597">
                  <c:v>-357.74108503902858</c:v>
                </c:pt>
                <c:pt idx="598">
                  <c:v>-357.1000016445725</c:v>
                </c:pt>
                <c:pt idx="599">
                  <c:v>-359.91750032250286</c:v>
                </c:pt>
              </c:numCache>
            </c:numRef>
          </c:val>
          <c:smooth val="0"/>
        </c:ser>
        <c:dLbls>
          <c:showLegendKey val="0"/>
          <c:showVal val="0"/>
          <c:showCatName val="0"/>
          <c:showSerName val="0"/>
          <c:showPercent val="0"/>
          <c:showBubbleSize val="0"/>
        </c:dLbls>
        <c:smooth val="0"/>
        <c:axId val="527238336"/>
        <c:axId val="527240512"/>
      </c:lineChart>
      <c:catAx>
        <c:axId val="52723833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40512"/>
        <c:crosses val="autoZero"/>
        <c:auto val="1"/>
        <c:lblAlgn val="ctr"/>
        <c:lblOffset val="100"/>
        <c:noMultiLvlLbl val="0"/>
      </c:catAx>
      <c:valAx>
        <c:axId val="527240512"/>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383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Mean Money Set Aside for meeting loan Repayment</a:t>
            </a:r>
          </a:p>
        </c:rich>
      </c:tx>
      <c:layout>
        <c:manualLayout>
          <c:xMode val="edge"/>
          <c:yMode val="edge"/>
          <c:x val="0.15897900262467191"/>
          <c:y val="3.7037037037037035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'Section 5 - Simulated Output'!$B$4:$B$603</c:f>
              <c:numCache>
                <c:formatCode>General</c:formatCode>
                <c:ptCount val="6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numCache>
            </c:numRef>
          </c:cat>
          <c:val>
            <c:numRef>
              <c:f>'Section 5 - Simulated Output'!$P$4:$P$603</c:f>
              <c:numCache>
                <c:formatCode>"$"#,##0.00</c:formatCode>
                <c:ptCount val="600"/>
                <c:pt idx="0">
                  <c:v>2293.5455698664823</c:v>
                </c:pt>
                <c:pt idx="1">
                  <c:v>2469.8960402804196</c:v>
                </c:pt>
                <c:pt idx="2">
                  <c:v>2207.7134210870449</c:v>
                </c:pt>
                <c:pt idx="3">
                  <c:v>2390.6101203900953</c:v>
                </c:pt>
                <c:pt idx="4">
                  <c:v>2285.2213948695817</c:v>
                </c:pt>
                <c:pt idx="5">
                  <c:v>2374.5752413582632</c:v>
                </c:pt>
                <c:pt idx="6">
                  <c:v>2368.285503290736</c:v>
                </c:pt>
                <c:pt idx="7">
                  <c:v>2436.8457084062643</c:v>
                </c:pt>
                <c:pt idx="8">
                  <c:v>2579.7990638932365</c:v>
                </c:pt>
                <c:pt idx="9">
                  <c:v>2598.0597818153956</c:v>
                </c:pt>
                <c:pt idx="10">
                  <c:v>2618.3836356337756</c:v>
                </c:pt>
                <c:pt idx="11">
                  <c:v>2585.7171945265068</c:v>
                </c:pt>
                <c:pt idx="12">
                  <c:v>2539.7496319890383</c:v>
                </c:pt>
                <c:pt idx="13">
                  <c:v>2527.2820942087887</c:v>
                </c:pt>
                <c:pt idx="14">
                  <c:v>2604.0088180763028</c:v>
                </c:pt>
                <c:pt idx="15">
                  <c:v>2564.2356341815339</c:v>
                </c:pt>
                <c:pt idx="16">
                  <c:v>2527.5451601676064</c:v>
                </c:pt>
                <c:pt idx="17">
                  <c:v>2558.0270117537343</c:v>
                </c:pt>
                <c:pt idx="18">
                  <c:v>2546.3867818270687</c:v>
                </c:pt>
                <c:pt idx="19">
                  <c:v>2493.0118466380618</c:v>
                </c:pt>
                <c:pt idx="20">
                  <c:v>2453.9956241280388</c:v>
                </c:pt>
                <c:pt idx="21">
                  <c:v>2437.7436781469846</c:v>
                </c:pt>
                <c:pt idx="22">
                  <c:v>2448.9707765860012</c:v>
                </c:pt>
                <c:pt idx="23">
                  <c:v>2481.682794171365</c:v>
                </c:pt>
                <c:pt idx="24">
                  <c:v>2462.2168048005919</c:v>
                </c:pt>
                <c:pt idx="25">
                  <c:v>2456.4231242457954</c:v>
                </c:pt>
                <c:pt idx="26">
                  <c:v>2431.2321209744628</c:v>
                </c:pt>
                <c:pt idx="27">
                  <c:v>2408.1375404836372</c:v>
                </c:pt>
                <c:pt idx="28">
                  <c:v>2424.389854567783</c:v>
                </c:pt>
                <c:pt idx="29">
                  <c:v>2430.2078387648867</c:v>
                </c:pt>
                <c:pt idx="30">
                  <c:v>2415.9349902484619</c:v>
                </c:pt>
                <c:pt idx="31">
                  <c:v>2425.9561809366123</c:v>
                </c:pt>
                <c:pt idx="32">
                  <c:v>2418.9254118619924</c:v>
                </c:pt>
                <c:pt idx="33">
                  <c:v>2413.7981315328775</c:v>
                </c:pt>
                <c:pt idx="34">
                  <c:v>2407.0648407541489</c:v>
                </c:pt>
                <c:pt idx="35">
                  <c:v>2456.4213650593342</c:v>
                </c:pt>
                <c:pt idx="36">
                  <c:v>2425.7575042269937</c:v>
                </c:pt>
                <c:pt idx="37">
                  <c:v>2419.6354808608185</c:v>
                </c:pt>
                <c:pt idx="38">
                  <c:v>2421.9001113736754</c:v>
                </c:pt>
                <c:pt idx="39">
                  <c:v>2408.5867405827407</c:v>
                </c:pt>
                <c:pt idx="40">
                  <c:v>2406.4533198547065</c:v>
                </c:pt>
                <c:pt idx="41">
                  <c:v>2423.7497080733833</c:v>
                </c:pt>
                <c:pt idx="42">
                  <c:v>2462.0762821196054</c:v>
                </c:pt>
                <c:pt idx="43">
                  <c:v>2475.7056819728382</c:v>
                </c:pt>
                <c:pt idx="44">
                  <c:v>2487.0466738460932</c:v>
                </c:pt>
                <c:pt idx="45">
                  <c:v>2480.7796340224268</c:v>
                </c:pt>
                <c:pt idx="46">
                  <c:v>2455.9511090888668</c:v>
                </c:pt>
                <c:pt idx="47">
                  <c:v>2463.066922008059</c:v>
                </c:pt>
                <c:pt idx="48">
                  <c:v>2435.0559226687833</c:v>
                </c:pt>
                <c:pt idx="49">
                  <c:v>2433.3665926669401</c:v>
                </c:pt>
                <c:pt idx="50">
                  <c:v>2453.2409754976748</c:v>
                </c:pt>
                <c:pt idx="51">
                  <c:v>2458.0562741914573</c:v>
                </c:pt>
                <c:pt idx="52">
                  <c:v>2468.0479192574571</c:v>
                </c:pt>
                <c:pt idx="53">
                  <c:v>2466.9039788779346</c:v>
                </c:pt>
                <c:pt idx="54">
                  <c:v>2460.1838226038872</c:v>
                </c:pt>
                <c:pt idx="55">
                  <c:v>2473.3916075046532</c:v>
                </c:pt>
                <c:pt idx="56">
                  <c:v>2481.0534878744775</c:v>
                </c:pt>
                <c:pt idx="57">
                  <c:v>2468.8461805422689</c:v>
                </c:pt>
                <c:pt idx="58">
                  <c:v>2469.4166627670857</c:v>
                </c:pt>
                <c:pt idx="59">
                  <c:v>2475.3668860100311</c:v>
                </c:pt>
                <c:pt idx="60">
                  <c:v>2474.9171776612111</c:v>
                </c:pt>
                <c:pt idx="61">
                  <c:v>2467.3572513897802</c:v>
                </c:pt>
                <c:pt idx="62">
                  <c:v>2487.2270951674891</c:v>
                </c:pt>
                <c:pt idx="63">
                  <c:v>2483.3245839666824</c:v>
                </c:pt>
                <c:pt idx="64">
                  <c:v>2504.8824409657982</c:v>
                </c:pt>
                <c:pt idx="65">
                  <c:v>2520.7012572621388</c:v>
                </c:pt>
                <c:pt idx="66">
                  <c:v>2518.3914945960983</c:v>
                </c:pt>
                <c:pt idx="67">
                  <c:v>2515.911873173854</c:v>
                </c:pt>
                <c:pt idx="68">
                  <c:v>2519.7587120050157</c:v>
                </c:pt>
                <c:pt idx="69">
                  <c:v>2522.31464014417</c:v>
                </c:pt>
                <c:pt idx="70">
                  <c:v>2530.0522822540875</c:v>
                </c:pt>
                <c:pt idx="71">
                  <c:v>2529.4502137342952</c:v>
                </c:pt>
                <c:pt idx="72">
                  <c:v>2545.3872459736845</c:v>
                </c:pt>
                <c:pt idx="73">
                  <c:v>2542.8894478393095</c:v>
                </c:pt>
                <c:pt idx="74">
                  <c:v>2538.5732217124801</c:v>
                </c:pt>
                <c:pt idx="75">
                  <c:v>2536.3312144215197</c:v>
                </c:pt>
                <c:pt idx="76">
                  <c:v>2539.1108971932681</c:v>
                </c:pt>
                <c:pt idx="77">
                  <c:v>2538.606503722282</c:v>
                </c:pt>
                <c:pt idx="78">
                  <c:v>2536.5489650441905</c:v>
                </c:pt>
                <c:pt idx="79">
                  <c:v>2551.7953342668111</c:v>
                </c:pt>
                <c:pt idx="80">
                  <c:v>2552.0744192221578</c:v>
                </c:pt>
                <c:pt idx="81">
                  <c:v>2561.3559891175355</c:v>
                </c:pt>
                <c:pt idx="82">
                  <c:v>2569.5214426693865</c:v>
                </c:pt>
                <c:pt idx="83">
                  <c:v>2580.2990897585028</c:v>
                </c:pt>
                <c:pt idx="84">
                  <c:v>2564.17266305768</c:v>
                </c:pt>
                <c:pt idx="85">
                  <c:v>2552.4080867643438</c:v>
                </c:pt>
                <c:pt idx="86">
                  <c:v>2543.741416595763</c:v>
                </c:pt>
                <c:pt idx="87">
                  <c:v>2549.2698859761481</c:v>
                </c:pt>
                <c:pt idx="88">
                  <c:v>2571.103992932713</c:v>
                </c:pt>
                <c:pt idx="89">
                  <c:v>2566.1022727935369</c:v>
                </c:pt>
                <c:pt idx="90">
                  <c:v>2569.8973839458868</c:v>
                </c:pt>
                <c:pt idx="91">
                  <c:v>2573.08405737578</c:v>
                </c:pt>
                <c:pt idx="92">
                  <c:v>2576.6956599246573</c:v>
                </c:pt>
                <c:pt idx="93">
                  <c:v>2586.4179379369884</c:v>
                </c:pt>
                <c:pt idx="94">
                  <c:v>2597.8232406157208</c:v>
                </c:pt>
                <c:pt idx="95">
                  <c:v>2597.0506304839414</c:v>
                </c:pt>
                <c:pt idx="96">
                  <c:v>2593.090580531989</c:v>
                </c:pt>
                <c:pt idx="97">
                  <c:v>2583.0490243899294</c:v>
                </c:pt>
                <c:pt idx="98">
                  <c:v>2580.0881660800342</c:v>
                </c:pt>
                <c:pt idx="99">
                  <c:v>2588.3813125734459</c:v>
                </c:pt>
                <c:pt idx="100">
                  <c:v>2598.7552162059997</c:v>
                </c:pt>
                <c:pt idx="101">
                  <c:v>2592.7718509044093</c:v>
                </c:pt>
                <c:pt idx="102">
                  <c:v>2594.6923816091871</c:v>
                </c:pt>
                <c:pt idx="103">
                  <c:v>2588.9148579432981</c:v>
                </c:pt>
                <c:pt idx="104">
                  <c:v>2599.4648931836578</c:v>
                </c:pt>
                <c:pt idx="105">
                  <c:v>2596.2731976413761</c:v>
                </c:pt>
                <c:pt idx="106">
                  <c:v>2603.1969987853754</c:v>
                </c:pt>
                <c:pt idx="107">
                  <c:v>2599.3408941277808</c:v>
                </c:pt>
                <c:pt idx="108">
                  <c:v>2589.8758395537616</c:v>
                </c:pt>
                <c:pt idx="109">
                  <c:v>2589.9354358271257</c:v>
                </c:pt>
                <c:pt idx="110">
                  <c:v>2590.4946368946944</c:v>
                </c:pt>
                <c:pt idx="111">
                  <c:v>2591.8854299348641</c:v>
                </c:pt>
                <c:pt idx="112">
                  <c:v>2578.6982387457911</c:v>
                </c:pt>
                <c:pt idx="113">
                  <c:v>2558.8122044253232</c:v>
                </c:pt>
                <c:pt idx="114">
                  <c:v>2561.3942262664032</c:v>
                </c:pt>
                <c:pt idx="115">
                  <c:v>2565.3154591397774</c:v>
                </c:pt>
                <c:pt idx="116">
                  <c:v>2573.5712173984921</c:v>
                </c:pt>
                <c:pt idx="117">
                  <c:v>2568.6406983895495</c:v>
                </c:pt>
                <c:pt idx="118">
                  <c:v>2570.8156781231501</c:v>
                </c:pt>
                <c:pt idx="119">
                  <c:v>2574.6537628540373</c:v>
                </c:pt>
                <c:pt idx="120">
                  <c:v>2577.2711712010832</c:v>
                </c:pt>
                <c:pt idx="121">
                  <c:v>2575.2584375394022</c:v>
                </c:pt>
                <c:pt idx="122">
                  <c:v>2575.914540521152</c:v>
                </c:pt>
                <c:pt idx="123">
                  <c:v>2582.1600388524257</c:v>
                </c:pt>
                <c:pt idx="124">
                  <c:v>2588.5811874634255</c:v>
                </c:pt>
                <c:pt idx="125">
                  <c:v>2584.7538192540874</c:v>
                </c:pt>
                <c:pt idx="126">
                  <c:v>2579.8970593885256</c:v>
                </c:pt>
                <c:pt idx="127">
                  <c:v>2577.1761434315117</c:v>
                </c:pt>
                <c:pt idx="128">
                  <c:v>2568.3401281114748</c:v>
                </c:pt>
                <c:pt idx="129">
                  <c:v>2560.9461507998185</c:v>
                </c:pt>
                <c:pt idx="130">
                  <c:v>2556.1798345239472</c:v>
                </c:pt>
                <c:pt idx="131">
                  <c:v>2553.6118509478765</c:v>
                </c:pt>
                <c:pt idx="132">
                  <c:v>2564.3689855095472</c:v>
                </c:pt>
                <c:pt idx="133">
                  <c:v>2564.343460716289</c:v>
                </c:pt>
                <c:pt idx="134">
                  <c:v>2566.7989211218596</c:v>
                </c:pt>
                <c:pt idx="135">
                  <c:v>2570.3817144883574</c:v>
                </c:pt>
                <c:pt idx="136">
                  <c:v>2566.87416996504</c:v>
                </c:pt>
                <c:pt idx="137">
                  <c:v>2572.7252709069398</c:v>
                </c:pt>
                <c:pt idx="138">
                  <c:v>2579.7461855477013</c:v>
                </c:pt>
                <c:pt idx="139">
                  <c:v>2579.6285710821676</c:v>
                </c:pt>
                <c:pt idx="140">
                  <c:v>2569.1041599943146</c:v>
                </c:pt>
                <c:pt idx="141">
                  <c:v>2560.0539527555293</c:v>
                </c:pt>
                <c:pt idx="142">
                  <c:v>2552.7933971029638</c:v>
                </c:pt>
                <c:pt idx="143">
                  <c:v>2552.2259359440786</c:v>
                </c:pt>
                <c:pt idx="144">
                  <c:v>2558.4832058137954</c:v>
                </c:pt>
                <c:pt idx="145">
                  <c:v>2561.1559648914349</c:v>
                </c:pt>
                <c:pt idx="146">
                  <c:v>2557.1403690958723</c:v>
                </c:pt>
                <c:pt idx="147">
                  <c:v>2555.1593752158847</c:v>
                </c:pt>
                <c:pt idx="148">
                  <c:v>2548.9254496852705</c:v>
                </c:pt>
                <c:pt idx="149">
                  <c:v>2542.1813385235919</c:v>
                </c:pt>
                <c:pt idx="150">
                  <c:v>2545.6349642150567</c:v>
                </c:pt>
                <c:pt idx="151">
                  <c:v>2541.9407027255061</c:v>
                </c:pt>
                <c:pt idx="152">
                  <c:v>2544.9102927428135</c:v>
                </c:pt>
                <c:pt idx="153">
                  <c:v>2544.055784380545</c:v>
                </c:pt>
                <c:pt idx="154">
                  <c:v>2545.7287372034402</c:v>
                </c:pt>
                <c:pt idx="155">
                  <c:v>2537.811956546434</c:v>
                </c:pt>
                <c:pt idx="156">
                  <c:v>2542.2480730216339</c:v>
                </c:pt>
                <c:pt idx="157">
                  <c:v>2543.6679682249805</c:v>
                </c:pt>
                <c:pt idx="158">
                  <c:v>2545.3644607906513</c:v>
                </c:pt>
                <c:pt idx="159">
                  <c:v>2540.3950151456297</c:v>
                </c:pt>
                <c:pt idx="160">
                  <c:v>2547.6643509434539</c:v>
                </c:pt>
                <c:pt idx="161">
                  <c:v>2541.476475278349</c:v>
                </c:pt>
                <c:pt idx="162">
                  <c:v>2549.000787980086</c:v>
                </c:pt>
                <c:pt idx="163">
                  <c:v>2550.9800220855127</c:v>
                </c:pt>
                <c:pt idx="164">
                  <c:v>2539.8864360087546</c:v>
                </c:pt>
                <c:pt idx="165">
                  <c:v>2539.4584321492525</c:v>
                </c:pt>
                <c:pt idx="166">
                  <c:v>2533.28359726289</c:v>
                </c:pt>
                <c:pt idx="167">
                  <c:v>2530.6680084332893</c:v>
                </c:pt>
                <c:pt idx="168">
                  <c:v>2525.5889422554874</c:v>
                </c:pt>
                <c:pt idx="169">
                  <c:v>2517.7982935156078</c:v>
                </c:pt>
                <c:pt idx="170">
                  <c:v>2516.4104338027287</c:v>
                </c:pt>
                <c:pt idx="171">
                  <c:v>2520.7687396558308</c:v>
                </c:pt>
                <c:pt idx="172">
                  <c:v>2512.7400388074184</c:v>
                </c:pt>
                <c:pt idx="173">
                  <c:v>2505.8533218732491</c:v>
                </c:pt>
                <c:pt idx="174">
                  <c:v>2506.190793261931</c:v>
                </c:pt>
                <c:pt idx="175">
                  <c:v>2504.1586613434201</c:v>
                </c:pt>
                <c:pt idx="176">
                  <c:v>2505.9269037585168</c:v>
                </c:pt>
                <c:pt idx="177">
                  <c:v>2511.6795553745678</c:v>
                </c:pt>
                <c:pt idx="178">
                  <c:v>2511.4086028225033</c:v>
                </c:pt>
                <c:pt idx="179">
                  <c:v>2511.772974479451</c:v>
                </c:pt>
                <c:pt idx="180">
                  <c:v>2517.2150008918379</c:v>
                </c:pt>
                <c:pt idx="181">
                  <c:v>2515.7835490640209</c:v>
                </c:pt>
                <c:pt idx="182">
                  <c:v>2515.4201796914331</c:v>
                </c:pt>
                <c:pt idx="183">
                  <c:v>2508.9790863146923</c:v>
                </c:pt>
                <c:pt idx="184">
                  <c:v>2512.2839204311781</c:v>
                </c:pt>
                <c:pt idx="185">
                  <c:v>2521.2304325223618</c:v>
                </c:pt>
                <c:pt idx="186">
                  <c:v>2521.9508295928272</c:v>
                </c:pt>
                <c:pt idx="187">
                  <c:v>2524.2007961890249</c:v>
                </c:pt>
                <c:pt idx="188">
                  <c:v>2523.7105881656212</c:v>
                </c:pt>
                <c:pt idx="189">
                  <c:v>2517.0138396701477</c:v>
                </c:pt>
                <c:pt idx="190">
                  <c:v>2515.1038462067654</c:v>
                </c:pt>
                <c:pt idx="191">
                  <c:v>2512.8754010570547</c:v>
                </c:pt>
                <c:pt idx="192">
                  <c:v>2513.136576171009</c:v>
                </c:pt>
                <c:pt idx="193">
                  <c:v>2518.4790740034209</c:v>
                </c:pt>
                <c:pt idx="194">
                  <c:v>2517.6838538794691</c:v>
                </c:pt>
                <c:pt idx="195">
                  <c:v>2513.5915242250439</c:v>
                </c:pt>
                <c:pt idx="196">
                  <c:v>2513.9998908805705</c:v>
                </c:pt>
                <c:pt idx="197">
                  <c:v>2505.1472855077805</c:v>
                </c:pt>
                <c:pt idx="198">
                  <c:v>2504.7087586698831</c:v>
                </c:pt>
                <c:pt idx="199">
                  <c:v>2500.0669209934063</c:v>
                </c:pt>
                <c:pt idx="200">
                  <c:v>2499.0294195211231</c:v>
                </c:pt>
                <c:pt idx="201">
                  <c:v>2494.9208019980842</c:v>
                </c:pt>
                <c:pt idx="202">
                  <c:v>2492.1867294762815</c:v>
                </c:pt>
                <c:pt idx="203">
                  <c:v>2491.8282167996986</c:v>
                </c:pt>
                <c:pt idx="204">
                  <c:v>2486.026509111141</c:v>
                </c:pt>
                <c:pt idx="205">
                  <c:v>2483.1434351635908</c:v>
                </c:pt>
                <c:pt idx="206">
                  <c:v>2483.1922344369423</c:v>
                </c:pt>
                <c:pt idx="207">
                  <c:v>2476.1623186672218</c:v>
                </c:pt>
                <c:pt idx="208">
                  <c:v>2475.3452918593634</c:v>
                </c:pt>
                <c:pt idx="209">
                  <c:v>2477.9618653065463</c:v>
                </c:pt>
                <c:pt idx="210">
                  <c:v>2474.5042076582699</c:v>
                </c:pt>
                <c:pt idx="211">
                  <c:v>2479.2580497383942</c:v>
                </c:pt>
                <c:pt idx="212">
                  <c:v>2477.5085428227876</c:v>
                </c:pt>
                <c:pt idx="213">
                  <c:v>2471.8587269119657</c:v>
                </c:pt>
                <c:pt idx="214">
                  <c:v>2474.6791501276234</c:v>
                </c:pt>
                <c:pt idx="215">
                  <c:v>2473.4950405607028</c:v>
                </c:pt>
                <c:pt idx="216">
                  <c:v>2479.3661747020819</c:v>
                </c:pt>
                <c:pt idx="217">
                  <c:v>2481.6571498042535</c:v>
                </c:pt>
                <c:pt idx="218">
                  <c:v>2474.5307996717047</c:v>
                </c:pt>
                <c:pt idx="219">
                  <c:v>2473.0101333740645</c:v>
                </c:pt>
                <c:pt idx="220">
                  <c:v>2480.9658377275582</c:v>
                </c:pt>
                <c:pt idx="221">
                  <c:v>2482.477747245739</c:v>
                </c:pt>
                <c:pt idx="222">
                  <c:v>2483.7439138252548</c:v>
                </c:pt>
                <c:pt idx="223">
                  <c:v>2484.9763468080541</c:v>
                </c:pt>
                <c:pt idx="224">
                  <c:v>2492.4820316333789</c:v>
                </c:pt>
                <c:pt idx="225">
                  <c:v>2484.6434004645985</c:v>
                </c:pt>
                <c:pt idx="226">
                  <c:v>2488.4813354036901</c:v>
                </c:pt>
                <c:pt idx="227">
                  <c:v>2487.0675286760088</c:v>
                </c:pt>
                <c:pt idx="228">
                  <c:v>2486.9887598180303</c:v>
                </c:pt>
                <c:pt idx="229">
                  <c:v>2488.0483447957167</c:v>
                </c:pt>
                <c:pt idx="230">
                  <c:v>2485.578704959918</c:v>
                </c:pt>
                <c:pt idx="231">
                  <c:v>2486.3082653856154</c:v>
                </c:pt>
                <c:pt idx="232">
                  <c:v>2485.4244597905499</c:v>
                </c:pt>
                <c:pt idx="233">
                  <c:v>2485.7622532709383</c:v>
                </c:pt>
                <c:pt idx="234">
                  <c:v>2485.5817271525148</c:v>
                </c:pt>
                <c:pt idx="235">
                  <c:v>2486.2545448713786</c:v>
                </c:pt>
                <c:pt idx="236">
                  <c:v>2485.3005710527614</c:v>
                </c:pt>
                <c:pt idx="237">
                  <c:v>2486.1253696606209</c:v>
                </c:pt>
                <c:pt idx="238">
                  <c:v>2487.8123924273677</c:v>
                </c:pt>
                <c:pt idx="239">
                  <c:v>2488.4263177664984</c:v>
                </c:pt>
                <c:pt idx="240">
                  <c:v>2486.997698938128</c:v>
                </c:pt>
                <c:pt idx="241">
                  <c:v>2485.9839168073158</c:v>
                </c:pt>
                <c:pt idx="242">
                  <c:v>2485.2822759607543</c:v>
                </c:pt>
                <c:pt idx="243">
                  <c:v>2487.1790952255501</c:v>
                </c:pt>
                <c:pt idx="244">
                  <c:v>2489.4912391915882</c:v>
                </c:pt>
                <c:pt idx="245">
                  <c:v>2490.2902313117079</c:v>
                </c:pt>
                <c:pt idx="246">
                  <c:v>2490.5525315251925</c:v>
                </c:pt>
                <c:pt idx="247">
                  <c:v>2486.5407602907221</c:v>
                </c:pt>
                <c:pt idx="248">
                  <c:v>2482.620966277856</c:v>
                </c:pt>
                <c:pt idx="249">
                  <c:v>2478.0814849816816</c:v>
                </c:pt>
                <c:pt idx="250">
                  <c:v>2474.4382090635722</c:v>
                </c:pt>
                <c:pt idx="251">
                  <c:v>2470.1343345221017</c:v>
                </c:pt>
                <c:pt idx="252">
                  <c:v>2469.9076252279906</c:v>
                </c:pt>
                <c:pt idx="253">
                  <c:v>2472.0655557274954</c:v>
                </c:pt>
                <c:pt idx="254">
                  <c:v>2467.7988908797724</c:v>
                </c:pt>
                <c:pt idx="255">
                  <c:v>2471.2867091994149</c:v>
                </c:pt>
                <c:pt idx="256">
                  <c:v>2476.0940773327225</c:v>
                </c:pt>
                <c:pt idx="257">
                  <c:v>2474.6780107846139</c:v>
                </c:pt>
                <c:pt idx="258">
                  <c:v>2472.8442158748439</c:v>
                </c:pt>
                <c:pt idx="259">
                  <c:v>2472.0633286110665</c:v>
                </c:pt>
                <c:pt idx="260">
                  <c:v>2473.6274824665056</c:v>
                </c:pt>
                <c:pt idx="261">
                  <c:v>2478.7374138427995</c:v>
                </c:pt>
                <c:pt idx="262">
                  <c:v>2480.6035881383191</c:v>
                </c:pt>
                <c:pt idx="263">
                  <c:v>2481.6839151422705</c:v>
                </c:pt>
                <c:pt idx="264">
                  <c:v>2478.4307219655734</c:v>
                </c:pt>
                <c:pt idx="265">
                  <c:v>2476.2667688356719</c:v>
                </c:pt>
                <c:pt idx="266">
                  <c:v>2477.4895540091416</c:v>
                </c:pt>
                <c:pt idx="267">
                  <c:v>2479.0857700613155</c:v>
                </c:pt>
                <c:pt idx="268">
                  <c:v>2480.9972520880892</c:v>
                </c:pt>
                <c:pt idx="269">
                  <c:v>2474.1252204362399</c:v>
                </c:pt>
                <c:pt idx="270">
                  <c:v>2476.6978804751843</c:v>
                </c:pt>
                <c:pt idx="271">
                  <c:v>2475.641764465232</c:v>
                </c:pt>
                <c:pt idx="272">
                  <c:v>2476.5328138885748</c:v>
                </c:pt>
                <c:pt idx="273">
                  <c:v>2477.8246344589843</c:v>
                </c:pt>
                <c:pt idx="274">
                  <c:v>2475.473836532381</c:v>
                </c:pt>
                <c:pt idx="275">
                  <c:v>2472.5920967254801</c:v>
                </c:pt>
                <c:pt idx="276">
                  <c:v>2468.0840879858638</c:v>
                </c:pt>
                <c:pt idx="277">
                  <c:v>2469.4152818521993</c:v>
                </c:pt>
                <c:pt idx="278">
                  <c:v>2463.8659073284412</c:v>
                </c:pt>
                <c:pt idx="279">
                  <c:v>2465.0871113434164</c:v>
                </c:pt>
                <c:pt idx="280">
                  <c:v>2466.3580170096811</c:v>
                </c:pt>
                <c:pt idx="281">
                  <c:v>2468.2719869245184</c:v>
                </c:pt>
                <c:pt idx="282">
                  <c:v>2468.0568263082637</c:v>
                </c:pt>
                <c:pt idx="283">
                  <c:v>2468.186177816935</c:v>
                </c:pt>
                <c:pt idx="284">
                  <c:v>2465.0222039574455</c:v>
                </c:pt>
                <c:pt idx="285">
                  <c:v>2463.2084979836773</c:v>
                </c:pt>
                <c:pt idx="286">
                  <c:v>2464.6759870681321</c:v>
                </c:pt>
                <c:pt idx="287">
                  <c:v>2468.7048250597936</c:v>
                </c:pt>
                <c:pt idx="288">
                  <c:v>2467.2047283807246</c:v>
                </c:pt>
                <c:pt idx="289">
                  <c:v>2467.8385858793404</c:v>
                </c:pt>
                <c:pt idx="290">
                  <c:v>2468.4770341720882</c:v>
                </c:pt>
                <c:pt idx="291">
                  <c:v>2468.5408754223122</c:v>
                </c:pt>
                <c:pt idx="292">
                  <c:v>2463.7409579096093</c:v>
                </c:pt>
                <c:pt idx="293">
                  <c:v>2461.6522169220284</c:v>
                </c:pt>
                <c:pt idx="294">
                  <c:v>2460.6970892738132</c:v>
                </c:pt>
                <c:pt idx="295">
                  <c:v>2461.7138587195345</c:v>
                </c:pt>
                <c:pt idx="296">
                  <c:v>2461.2142773522446</c:v>
                </c:pt>
                <c:pt idx="297">
                  <c:v>2456.6492452123171</c:v>
                </c:pt>
                <c:pt idx="298">
                  <c:v>2457.0932354798856</c:v>
                </c:pt>
                <c:pt idx="299">
                  <c:v>2455.6794328061728</c:v>
                </c:pt>
                <c:pt idx="300">
                  <c:v>2455.8366643050244</c:v>
                </c:pt>
                <c:pt idx="301">
                  <c:v>2452.262076402716</c:v>
                </c:pt>
                <c:pt idx="302">
                  <c:v>2451.2719227783873</c:v>
                </c:pt>
                <c:pt idx="303">
                  <c:v>2449.4534837248489</c:v>
                </c:pt>
                <c:pt idx="304">
                  <c:v>2447.4018129237206</c:v>
                </c:pt>
                <c:pt idx="305">
                  <c:v>2445.7537222541414</c:v>
                </c:pt>
                <c:pt idx="306">
                  <c:v>2445.7797550491587</c:v>
                </c:pt>
                <c:pt idx="307">
                  <c:v>2447.0740167674867</c:v>
                </c:pt>
                <c:pt idx="308">
                  <c:v>2450.4752253255192</c:v>
                </c:pt>
                <c:pt idx="309">
                  <c:v>2451.4076345233088</c:v>
                </c:pt>
                <c:pt idx="310">
                  <c:v>2451.8318831933484</c:v>
                </c:pt>
                <c:pt idx="311">
                  <c:v>2451.0193498376566</c:v>
                </c:pt>
                <c:pt idx="312">
                  <c:v>2454.0072137945658</c:v>
                </c:pt>
                <c:pt idx="313">
                  <c:v>2451.1223834317411</c:v>
                </c:pt>
                <c:pt idx="314">
                  <c:v>2450.6817844995976</c:v>
                </c:pt>
                <c:pt idx="315">
                  <c:v>2455.2050282080691</c:v>
                </c:pt>
                <c:pt idx="316">
                  <c:v>2455.415749640686</c:v>
                </c:pt>
                <c:pt idx="317">
                  <c:v>2453.589435486565</c:v>
                </c:pt>
                <c:pt idx="318">
                  <c:v>2453.6721102514775</c:v>
                </c:pt>
                <c:pt idx="319">
                  <c:v>2455.0021846023692</c:v>
                </c:pt>
                <c:pt idx="320">
                  <c:v>2457.6178738018739</c:v>
                </c:pt>
                <c:pt idx="321">
                  <c:v>2459.168787518649</c:v>
                </c:pt>
                <c:pt idx="322">
                  <c:v>2457.5130733147639</c:v>
                </c:pt>
                <c:pt idx="323">
                  <c:v>2455.0286900608467</c:v>
                </c:pt>
                <c:pt idx="324">
                  <c:v>2455.2832301838794</c:v>
                </c:pt>
                <c:pt idx="325">
                  <c:v>2451.7303115599875</c:v>
                </c:pt>
                <c:pt idx="326">
                  <c:v>2449.7562639010848</c:v>
                </c:pt>
                <c:pt idx="327">
                  <c:v>2451.4420156339347</c:v>
                </c:pt>
                <c:pt idx="328">
                  <c:v>2445.7504584299832</c:v>
                </c:pt>
                <c:pt idx="329">
                  <c:v>2443.9877929531594</c:v>
                </c:pt>
                <c:pt idx="330">
                  <c:v>2442.7522533887141</c:v>
                </c:pt>
                <c:pt idx="331">
                  <c:v>2445.5955744421317</c:v>
                </c:pt>
                <c:pt idx="332">
                  <c:v>2449.0335121884973</c:v>
                </c:pt>
                <c:pt idx="333">
                  <c:v>2449.7579159125057</c:v>
                </c:pt>
                <c:pt idx="334">
                  <c:v>2448.7312717606183</c:v>
                </c:pt>
                <c:pt idx="335">
                  <c:v>2449.9524836599853</c:v>
                </c:pt>
                <c:pt idx="336">
                  <c:v>2448.0974489011996</c:v>
                </c:pt>
                <c:pt idx="337">
                  <c:v>2448.9933577112902</c:v>
                </c:pt>
                <c:pt idx="338">
                  <c:v>2447.5905609197348</c:v>
                </c:pt>
                <c:pt idx="339">
                  <c:v>2445.815759188446</c:v>
                </c:pt>
                <c:pt idx="340">
                  <c:v>2442.9503444512761</c:v>
                </c:pt>
                <c:pt idx="341">
                  <c:v>2440.135060758103</c:v>
                </c:pt>
                <c:pt idx="342">
                  <c:v>2441.0224359683721</c:v>
                </c:pt>
                <c:pt idx="343">
                  <c:v>2440.4102233916651</c:v>
                </c:pt>
                <c:pt idx="344">
                  <c:v>2438.5982729751049</c:v>
                </c:pt>
                <c:pt idx="345">
                  <c:v>2438.9916143794126</c:v>
                </c:pt>
                <c:pt idx="346">
                  <c:v>2433.8224258672894</c:v>
                </c:pt>
                <c:pt idx="347">
                  <c:v>2432.1680503790217</c:v>
                </c:pt>
                <c:pt idx="348">
                  <c:v>2432.0927111842398</c:v>
                </c:pt>
                <c:pt idx="349">
                  <c:v>2431.3425551435412</c:v>
                </c:pt>
                <c:pt idx="350">
                  <c:v>2432.4726422677459</c:v>
                </c:pt>
                <c:pt idx="351">
                  <c:v>2430.5989961176738</c:v>
                </c:pt>
                <c:pt idx="352">
                  <c:v>2428.3650995484072</c:v>
                </c:pt>
                <c:pt idx="353">
                  <c:v>2428.0185372798073</c:v>
                </c:pt>
                <c:pt idx="354">
                  <c:v>2427.4070708909258</c:v>
                </c:pt>
                <c:pt idx="355">
                  <c:v>2422.9070457575908</c:v>
                </c:pt>
                <c:pt idx="356">
                  <c:v>2424.4195228843405</c:v>
                </c:pt>
                <c:pt idx="357">
                  <c:v>2430.0082776198401</c:v>
                </c:pt>
                <c:pt idx="358">
                  <c:v>2429.7049978890168</c:v>
                </c:pt>
                <c:pt idx="359">
                  <c:v>2429.4554669201934</c:v>
                </c:pt>
                <c:pt idx="360">
                  <c:v>2430.6529321964235</c:v>
                </c:pt>
                <c:pt idx="361">
                  <c:v>2430.9074940125602</c:v>
                </c:pt>
                <c:pt idx="362">
                  <c:v>2430.327356450814</c:v>
                </c:pt>
                <c:pt idx="363">
                  <c:v>2429.4213472741958</c:v>
                </c:pt>
                <c:pt idx="364">
                  <c:v>2428.4266228154906</c:v>
                </c:pt>
                <c:pt idx="365">
                  <c:v>2428.1838784277684</c:v>
                </c:pt>
                <c:pt idx="366">
                  <c:v>2426.6522497587403</c:v>
                </c:pt>
                <c:pt idx="367">
                  <c:v>2425.6427450888959</c:v>
                </c:pt>
                <c:pt idx="368">
                  <c:v>2423.7998056606039</c:v>
                </c:pt>
                <c:pt idx="369">
                  <c:v>2424.8887743364385</c:v>
                </c:pt>
                <c:pt idx="370">
                  <c:v>2425.7962258897333</c:v>
                </c:pt>
                <c:pt idx="371">
                  <c:v>2426.0478400457687</c:v>
                </c:pt>
                <c:pt idx="372">
                  <c:v>2426.7715100203113</c:v>
                </c:pt>
                <c:pt idx="373">
                  <c:v>2424.1206752824905</c:v>
                </c:pt>
                <c:pt idx="374">
                  <c:v>2423.877431232464</c:v>
                </c:pt>
                <c:pt idx="375">
                  <c:v>2421.9205897810343</c:v>
                </c:pt>
                <c:pt idx="376">
                  <c:v>2418.6606515036556</c:v>
                </c:pt>
                <c:pt idx="377">
                  <c:v>2419.2536048014404</c:v>
                </c:pt>
                <c:pt idx="378">
                  <c:v>2414.6484037011355</c:v>
                </c:pt>
                <c:pt idx="379">
                  <c:v>2413.877707033464</c:v>
                </c:pt>
                <c:pt idx="380">
                  <c:v>2415.5428001885175</c:v>
                </c:pt>
                <c:pt idx="381">
                  <c:v>2416.2592060724746</c:v>
                </c:pt>
                <c:pt idx="382">
                  <c:v>2418.258947037908</c:v>
                </c:pt>
                <c:pt idx="383">
                  <c:v>2419.5887357971633</c:v>
                </c:pt>
                <c:pt idx="384">
                  <c:v>2421.1341418141078</c:v>
                </c:pt>
                <c:pt idx="385">
                  <c:v>2421.5324826938308</c:v>
                </c:pt>
                <c:pt idx="386">
                  <c:v>2423.5796324181169</c:v>
                </c:pt>
                <c:pt idx="387">
                  <c:v>2424.2930603478417</c:v>
                </c:pt>
                <c:pt idx="388">
                  <c:v>2422.8314830507202</c:v>
                </c:pt>
                <c:pt idx="389">
                  <c:v>2420.8489471258181</c:v>
                </c:pt>
                <c:pt idx="390">
                  <c:v>2420.1642216080945</c:v>
                </c:pt>
                <c:pt idx="391">
                  <c:v>2422.4652378172559</c:v>
                </c:pt>
                <c:pt idx="392">
                  <c:v>2424.5431342815245</c:v>
                </c:pt>
                <c:pt idx="393">
                  <c:v>2420.930903263712</c:v>
                </c:pt>
                <c:pt idx="394">
                  <c:v>2419.1665997433574</c:v>
                </c:pt>
                <c:pt idx="395">
                  <c:v>2418.1054407355937</c:v>
                </c:pt>
                <c:pt idx="396">
                  <c:v>2421.5883132902222</c:v>
                </c:pt>
                <c:pt idx="397">
                  <c:v>2420.9498230460454</c:v>
                </c:pt>
                <c:pt idx="398">
                  <c:v>2420.0558231844166</c:v>
                </c:pt>
                <c:pt idx="399">
                  <c:v>2422.7412936247224</c:v>
                </c:pt>
                <c:pt idx="400">
                  <c:v>2422.7753315534919</c:v>
                </c:pt>
                <c:pt idx="401">
                  <c:v>2422.2430249246172</c:v>
                </c:pt>
                <c:pt idx="402">
                  <c:v>2424.5397200477478</c:v>
                </c:pt>
                <c:pt idx="403">
                  <c:v>2426.3495159183062</c:v>
                </c:pt>
                <c:pt idx="404">
                  <c:v>2424.9782269076736</c:v>
                </c:pt>
                <c:pt idx="405">
                  <c:v>2424.499132418608</c:v>
                </c:pt>
                <c:pt idx="406">
                  <c:v>2426.2356016350195</c:v>
                </c:pt>
                <c:pt idx="407">
                  <c:v>2423.7233956071609</c:v>
                </c:pt>
                <c:pt idx="408">
                  <c:v>2423.7478766872428</c:v>
                </c:pt>
                <c:pt idx="409">
                  <c:v>2423.8816451138764</c:v>
                </c:pt>
                <c:pt idx="410">
                  <c:v>2424.3368661254985</c:v>
                </c:pt>
                <c:pt idx="411">
                  <c:v>2425.5992228376463</c:v>
                </c:pt>
                <c:pt idx="412">
                  <c:v>2425.9461928827805</c:v>
                </c:pt>
                <c:pt idx="413">
                  <c:v>2430.720777414203</c:v>
                </c:pt>
                <c:pt idx="414">
                  <c:v>2435.1296381498992</c:v>
                </c:pt>
                <c:pt idx="415">
                  <c:v>2435.6948924787084</c:v>
                </c:pt>
                <c:pt idx="416">
                  <c:v>2432.8006374898937</c:v>
                </c:pt>
                <c:pt idx="417">
                  <c:v>2433.7697001472184</c:v>
                </c:pt>
                <c:pt idx="418">
                  <c:v>2435.21844458431</c:v>
                </c:pt>
                <c:pt idx="419">
                  <c:v>2434.4350530088341</c:v>
                </c:pt>
                <c:pt idx="420">
                  <c:v>2430.7875377617293</c:v>
                </c:pt>
                <c:pt idx="421">
                  <c:v>2432.4172223964688</c:v>
                </c:pt>
                <c:pt idx="422">
                  <c:v>2433.7669502846456</c:v>
                </c:pt>
                <c:pt idx="423">
                  <c:v>2431.2630107958043</c:v>
                </c:pt>
                <c:pt idx="424">
                  <c:v>2432.8306832955786</c:v>
                </c:pt>
                <c:pt idx="425">
                  <c:v>2433.3792962564589</c:v>
                </c:pt>
                <c:pt idx="426">
                  <c:v>2434.2998008610257</c:v>
                </c:pt>
                <c:pt idx="427">
                  <c:v>2433.0480971963802</c:v>
                </c:pt>
                <c:pt idx="428">
                  <c:v>2435.7315950240072</c:v>
                </c:pt>
                <c:pt idx="429">
                  <c:v>2435.2590545213579</c:v>
                </c:pt>
                <c:pt idx="430">
                  <c:v>2433.9529607173249</c:v>
                </c:pt>
                <c:pt idx="431">
                  <c:v>2433.9368419898069</c:v>
                </c:pt>
                <c:pt idx="432">
                  <c:v>2437.5642453591768</c:v>
                </c:pt>
                <c:pt idx="433">
                  <c:v>2435.3930578653035</c:v>
                </c:pt>
                <c:pt idx="434">
                  <c:v>2437.9097793727378</c:v>
                </c:pt>
                <c:pt idx="435">
                  <c:v>2435.1353061459604</c:v>
                </c:pt>
                <c:pt idx="436">
                  <c:v>2436.7527751423518</c:v>
                </c:pt>
                <c:pt idx="437">
                  <c:v>2438.3273108902581</c:v>
                </c:pt>
                <c:pt idx="438">
                  <c:v>2437.4323419700704</c:v>
                </c:pt>
                <c:pt idx="439">
                  <c:v>2437.7059412041435</c:v>
                </c:pt>
                <c:pt idx="440">
                  <c:v>2438.1872484243199</c:v>
                </c:pt>
                <c:pt idx="441">
                  <c:v>2434.7991683728369</c:v>
                </c:pt>
                <c:pt idx="442">
                  <c:v>2433.3451228456538</c:v>
                </c:pt>
                <c:pt idx="443">
                  <c:v>2434.8182612023397</c:v>
                </c:pt>
                <c:pt idx="444">
                  <c:v>2431.8292128556245</c:v>
                </c:pt>
                <c:pt idx="445">
                  <c:v>2432.6133778866729</c:v>
                </c:pt>
                <c:pt idx="446">
                  <c:v>2432.6235735913647</c:v>
                </c:pt>
                <c:pt idx="447">
                  <c:v>2432.8246051700194</c:v>
                </c:pt>
                <c:pt idx="448">
                  <c:v>2434.4845087043636</c:v>
                </c:pt>
                <c:pt idx="449">
                  <c:v>2435.9351419879599</c:v>
                </c:pt>
                <c:pt idx="450">
                  <c:v>2436.8662424557992</c:v>
                </c:pt>
                <c:pt idx="451">
                  <c:v>2434.8301860507167</c:v>
                </c:pt>
                <c:pt idx="452">
                  <c:v>2434.1969903513027</c:v>
                </c:pt>
                <c:pt idx="453">
                  <c:v>2433.156768756116</c:v>
                </c:pt>
                <c:pt idx="454">
                  <c:v>2434.3074999028336</c:v>
                </c:pt>
                <c:pt idx="455">
                  <c:v>2434.8890881870816</c:v>
                </c:pt>
                <c:pt idx="456">
                  <c:v>2437.7499911395016</c:v>
                </c:pt>
                <c:pt idx="457">
                  <c:v>2435.0690679733275</c:v>
                </c:pt>
                <c:pt idx="458">
                  <c:v>2434.6951813184892</c:v>
                </c:pt>
                <c:pt idx="459">
                  <c:v>2436.1859836375393</c:v>
                </c:pt>
                <c:pt idx="460">
                  <c:v>2438.0521147051081</c:v>
                </c:pt>
                <c:pt idx="461">
                  <c:v>2440.7373899795607</c:v>
                </c:pt>
                <c:pt idx="462">
                  <c:v>2441.2529580931705</c:v>
                </c:pt>
                <c:pt idx="463">
                  <c:v>2438.8315861169021</c:v>
                </c:pt>
                <c:pt idx="464">
                  <c:v>2437.5126431319891</c:v>
                </c:pt>
                <c:pt idx="465">
                  <c:v>2439.2146314643737</c:v>
                </c:pt>
                <c:pt idx="466">
                  <c:v>2443.5195153393502</c:v>
                </c:pt>
                <c:pt idx="467">
                  <c:v>2445.0436934170625</c:v>
                </c:pt>
                <c:pt idx="468">
                  <c:v>2443.5989179515614</c:v>
                </c:pt>
                <c:pt idx="469">
                  <c:v>2442.8280718410874</c:v>
                </c:pt>
                <c:pt idx="470">
                  <c:v>2438.3701681808047</c:v>
                </c:pt>
                <c:pt idx="471">
                  <c:v>2438.871896138754</c:v>
                </c:pt>
                <c:pt idx="472">
                  <c:v>2437.3898290643874</c:v>
                </c:pt>
                <c:pt idx="473">
                  <c:v>2434.2135356396607</c:v>
                </c:pt>
                <c:pt idx="474">
                  <c:v>2437.6891135494766</c:v>
                </c:pt>
                <c:pt idx="475">
                  <c:v>2436.2303194055935</c:v>
                </c:pt>
                <c:pt idx="476">
                  <c:v>2439.927970577457</c:v>
                </c:pt>
                <c:pt idx="477">
                  <c:v>2439.9547110853687</c:v>
                </c:pt>
                <c:pt idx="478">
                  <c:v>2444.2863560745318</c:v>
                </c:pt>
                <c:pt idx="479">
                  <c:v>2445.3800836896512</c:v>
                </c:pt>
                <c:pt idx="480">
                  <c:v>2443.079178416875</c:v>
                </c:pt>
                <c:pt idx="481">
                  <c:v>2440.1228842984374</c:v>
                </c:pt>
                <c:pt idx="482">
                  <c:v>2439.4615574353952</c:v>
                </c:pt>
                <c:pt idx="483">
                  <c:v>2439.2068847598184</c:v>
                </c:pt>
                <c:pt idx="484">
                  <c:v>2440.2179181262482</c:v>
                </c:pt>
                <c:pt idx="485">
                  <c:v>2443.1497770979158</c:v>
                </c:pt>
                <c:pt idx="486">
                  <c:v>2444.5335672167816</c:v>
                </c:pt>
                <c:pt idx="487">
                  <c:v>2445.6094390331227</c:v>
                </c:pt>
                <c:pt idx="488">
                  <c:v>2445.1216460622895</c:v>
                </c:pt>
                <c:pt idx="489">
                  <c:v>2443.5207420310553</c:v>
                </c:pt>
                <c:pt idx="490">
                  <c:v>2447.1541815719065</c:v>
                </c:pt>
                <c:pt idx="491">
                  <c:v>2446.4923410007436</c:v>
                </c:pt>
                <c:pt idx="492">
                  <c:v>2448.8277679505982</c:v>
                </c:pt>
                <c:pt idx="493">
                  <c:v>2451.1638878790682</c:v>
                </c:pt>
                <c:pt idx="494">
                  <c:v>2449.1730514256869</c:v>
                </c:pt>
                <c:pt idx="495">
                  <c:v>2449.8788721287006</c:v>
                </c:pt>
                <c:pt idx="496">
                  <c:v>2449.2544446299521</c:v>
                </c:pt>
                <c:pt idx="497">
                  <c:v>2449.1637872939737</c:v>
                </c:pt>
                <c:pt idx="498">
                  <c:v>2448.2446852717731</c:v>
                </c:pt>
                <c:pt idx="499">
                  <c:v>2447.2921006380998</c:v>
                </c:pt>
                <c:pt idx="500">
                  <c:v>2447.799897104368</c:v>
                </c:pt>
                <c:pt idx="501">
                  <c:v>2444.7791611180382</c:v>
                </c:pt>
                <c:pt idx="502">
                  <c:v>2443.2588519549513</c:v>
                </c:pt>
                <c:pt idx="503">
                  <c:v>2442.6772911151793</c:v>
                </c:pt>
                <c:pt idx="504">
                  <c:v>2443.7013685805464</c:v>
                </c:pt>
                <c:pt idx="505">
                  <c:v>2443.8777271174081</c:v>
                </c:pt>
                <c:pt idx="506">
                  <c:v>2443.4249900816608</c:v>
                </c:pt>
                <c:pt idx="507">
                  <c:v>2442.974484059685</c:v>
                </c:pt>
                <c:pt idx="508">
                  <c:v>2443.7367300731212</c:v>
                </c:pt>
                <c:pt idx="509">
                  <c:v>2445.3656892750087</c:v>
                </c:pt>
                <c:pt idx="510">
                  <c:v>2444.4906452169498</c:v>
                </c:pt>
                <c:pt idx="511">
                  <c:v>2446.6213832177255</c:v>
                </c:pt>
                <c:pt idx="512">
                  <c:v>2447.9603198954414</c:v>
                </c:pt>
                <c:pt idx="513">
                  <c:v>2446.6110411140612</c:v>
                </c:pt>
                <c:pt idx="514">
                  <c:v>2447.0000705720422</c:v>
                </c:pt>
                <c:pt idx="515">
                  <c:v>2448.5711093615819</c:v>
                </c:pt>
                <c:pt idx="516">
                  <c:v>2448.4411389959405</c:v>
                </c:pt>
                <c:pt idx="517">
                  <c:v>2445.9903015687237</c:v>
                </c:pt>
                <c:pt idx="518">
                  <c:v>2443.0204157874991</c:v>
                </c:pt>
                <c:pt idx="519">
                  <c:v>2442.6593614888529</c:v>
                </c:pt>
                <c:pt idx="520">
                  <c:v>2443.0904651434544</c:v>
                </c:pt>
                <c:pt idx="521">
                  <c:v>2443.32784523595</c:v>
                </c:pt>
                <c:pt idx="522">
                  <c:v>2443.3286535086568</c:v>
                </c:pt>
                <c:pt idx="523">
                  <c:v>2443.9567966667037</c:v>
                </c:pt>
                <c:pt idx="524">
                  <c:v>2443.8186546573857</c:v>
                </c:pt>
                <c:pt idx="525">
                  <c:v>2443.5453537969333</c:v>
                </c:pt>
                <c:pt idx="526">
                  <c:v>2443.8451097029579</c:v>
                </c:pt>
                <c:pt idx="527">
                  <c:v>2445.3663537551024</c:v>
                </c:pt>
                <c:pt idx="528">
                  <c:v>2446.0839475887433</c:v>
                </c:pt>
                <c:pt idx="529">
                  <c:v>2444.977033385187</c:v>
                </c:pt>
                <c:pt idx="530">
                  <c:v>2444.9957086996833</c:v>
                </c:pt>
                <c:pt idx="531">
                  <c:v>2445.2456174262343</c:v>
                </c:pt>
                <c:pt idx="532">
                  <c:v>2444.0619301597535</c:v>
                </c:pt>
                <c:pt idx="533">
                  <c:v>2444.6468200325521</c:v>
                </c:pt>
                <c:pt idx="534">
                  <c:v>2443.7443842884882</c:v>
                </c:pt>
                <c:pt idx="535">
                  <c:v>2444.5599716140337</c:v>
                </c:pt>
                <c:pt idx="536">
                  <c:v>2442.3342794062573</c:v>
                </c:pt>
                <c:pt idx="537">
                  <c:v>2443.6496137775925</c:v>
                </c:pt>
                <c:pt idx="538">
                  <c:v>2441.9368754872535</c:v>
                </c:pt>
                <c:pt idx="539">
                  <c:v>2441.6181944770874</c:v>
                </c:pt>
                <c:pt idx="540">
                  <c:v>2441.8542418115494</c:v>
                </c:pt>
                <c:pt idx="541">
                  <c:v>2442.3501960282183</c:v>
                </c:pt>
                <c:pt idx="542">
                  <c:v>2440.9070186338527</c:v>
                </c:pt>
                <c:pt idx="543">
                  <c:v>2440.5944908240153</c:v>
                </c:pt>
                <c:pt idx="544">
                  <c:v>2440.3837871690571</c:v>
                </c:pt>
                <c:pt idx="545">
                  <c:v>2442.14394223615</c:v>
                </c:pt>
                <c:pt idx="546">
                  <c:v>2443.4780109587405</c:v>
                </c:pt>
                <c:pt idx="547">
                  <c:v>2444.6845195559372</c:v>
                </c:pt>
                <c:pt idx="548">
                  <c:v>2445.9376490789368</c:v>
                </c:pt>
                <c:pt idx="549">
                  <c:v>2446.9065584658956</c:v>
                </c:pt>
                <c:pt idx="550">
                  <c:v>2447.9056483391737</c:v>
                </c:pt>
                <c:pt idx="551">
                  <c:v>2447.7131835875966</c:v>
                </c:pt>
                <c:pt idx="552">
                  <c:v>2449.6738492362811</c:v>
                </c:pt>
                <c:pt idx="553">
                  <c:v>2450.7039471079825</c:v>
                </c:pt>
                <c:pt idx="554">
                  <c:v>2449.8259851550442</c:v>
                </c:pt>
                <c:pt idx="555">
                  <c:v>2451.6124713428471</c:v>
                </c:pt>
                <c:pt idx="556">
                  <c:v>2451.2693581919857</c:v>
                </c:pt>
                <c:pt idx="557">
                  <c:v>2449.908387731246</c:v>
                </c:pt>
                <c:pt idx="558">
                  <c:v>2450.6464327413673</c:v>
                </c:pt>
                <c:pt idx="559">
                  <c:v>2448.9471478894466</c:v>
                </c:pt>
                <c:pt idx="560">
                  <c:v>2448.0230109484796</c:v>
                </c:pt>
                <c:pt idx="561">
                  <c:v>2447.415123821801</c:v>
                </c:pt>
                <c:pt idx="562">
                  <c:v>2445.5759859921118</c:v>
                </c:pt>
                <c:pt idx="563">
                  <c:v>2442.5609494674095</c:v>
                </c:pt>
                <c:pt idx="564">
                  <c:v>2442.1070445151931</c:v>
                </c:pt>
                <c:pt idx="565">
                  <c:v>2443.0040527995648</c:v>
                </c:pt>
                <c:pt idx="566">
                  <c:v>2441.9973527513152</c:v>
                </c:pt>
                <c:pt idx="567">
                  <c:v>2438.9855323101838</c:v>
                </c:pt>
                <c:pt idx="568">
                  <c:v>2440.7787025376292</c:v>
                </c:pt>
                <c:pt idx="569">
                  <c:v>2437.2254409878728</c:v>
                </c:pt>
                <c:pt idx="570">
                  <c:v>2435.2202036727572</c:v>
                </c:pt>
                <c:pt idx="571">
                  <c:v>2433.9332289849835</c:v>
                </c:pt>
                <c:pt idx="572">
                  <c:v>2436.015021698001</c:v>
                </c:pt>
                <c:pt idx="573">
                  <c:v>2435.4780332686732</c:v>
                </c:pt>
                <c:pt idx="574">
                  <c:v>2436.1754953381405</c:v>
                </c:pt>
                <c:pt idx="575">
                  <c:v>2434.994013153495</c:v>
                </c:pt>
                <c:pt idx="576">
                  <c:v>2435.5430910056689</c:v>
                </c:pt>
                <c:pt idx="577">
                  <c:v>2433.6842074482579</c:v>
                </c:pt>
                <c:pt idx="578">
                  <c:v>2433.5849662707215</c:v>
                </c:pt>
                <c:pt idx="579">
                  <c:v>2432.4796779994331</c:v>
                </c:pt>
                <c:pt idx="580">
                  <c:v>2434.2177766797736</c:v>
                </c:pt>
                <c:pt idx="581">
                  <c:v>2436.5603677390241</c:v>
                </c:pt>
                <c:pt idx="582">
                  <c:v>2437.0607384515324</c:v>
                </c:pt>
                <c:pt idx="583">
                  <c:v>2436.6841008111123</c:v>
                </c:pt>
                <c:pt idx="584">
                  <c:v>2435.8067209256851</c:v>
                </c:pt>
                <c:pt idx="585">
                  <c:v>2436.1934016522791</c:v>
                </c:pt>
                <c:pt idx="586">
                  <c:v>2435.7917863155549</c:v>
                </c:pt>
                <c:pt idx="587">
                  <c:v>2432.6014835122064</c:v>
                </c:pt>
                <c:pt idx="588">
                  <c:v>2435.0761934393013</c:v>
                </c:pt>
                <c:pt idx="589">
                  <c:v>2436.2238205514391</c:v>
                </c:pt>
                <c:pt idx="590">
                  <c:v>2435.1017272663958</c:v>
                </c:pt>
                <c:pt idx="591">
                  <c:v>2436.6623652847807</c:v>
                </c:pt>
                <c:pt idx="592">
                  <c:v>2437.0375973685477</c:v>
                </c:pt>
                <c:pt idx="593">
                  <c:v>2438.6173710269604</c:v>
                </c:pt>
                <c:pt idx="594">
                  <c:v>2439.9255617096665</c:v>
                </c:pt>
                <c:pt idx="595">
                  <c:v>2438.4660332185595</c:v>
                </c:pt>
                <c:pt idx="596">
                  <c:v>2439.9233119991177</c:v>
                </c:pt>
                <c:pt idx="597">
                  <c:v>2437.5550021537019</c:v>
                </c:pt>
                <c:pt idx="598">
                  <c:v>2436.9232418481597</c:v>
                </c:pt>
                <c:pt idx="599">
                  <c:v>2439.7500325380402</c:v>
                </c:pt>
              </c:numCache>
            </c:numRef>
          </c:val>
          <c:smooth val="0"/>
        </c:ser>
        <c:dLbls>
          <c:showLegendKey val="0"/>
          <c:showVal val="0"/>
          <c:showCatName val="0"/>
          <c:showSerName val="0"/>
          <c:showPercent val="0"/>
          <c:showBubbleSize val="0"/>
        </c:dLbls>
        <c:smooth val="0"/>
        <c:axId val="527259008"/>
        <c:axId val="527246496"/>
      </c:lineChart>
      <c:catAx>
        <c:axId val="52725900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46496"/>
        <c:crosses val="autoZero"/>
        <c:auto val="1"/>
        <c:lblAlgn val="ctr"/>
        <c:lblOffset val="100"/>
        <c:noMultiLvlLbl val="0"/>
      </c:catAx>
      <c:valAx>
        <c:axId val="527246496"/>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725900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a:t>Histogram - Amount</a:t>
            </a:r>
            <a:r>
              <a:rPr lang="en-IN" sz="1400" b="1" baseline="0"/>
              <a:t> of Repayment outstanding</a:t>
            </a:r>
            <a:endParaRPr lang="en-IN" sz="1400"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'Section 5 - Output Summary'!$G$7:$G$16</c:f>
              <c:numCache>
                <c:formatCode>General</c:formatCode>
                <c:ptCount val="10"/>
                <c:pt idx="0">
                  <c:v>-2000</c:v>
                </c:pt>
                <c:pt idx="1">
                  <c:v>-1500</c:v>
                </c:pt>
                <c:pt idx="2">
                  <c:v>-1000</c:v>
                </c:pt>
                <c:pt idx="3">
                  <c:v>-500</c:v>
                </c:pt>
                <c:pt idx="4">
                  <c:v>0</c:v>
                </c:pt>
                <c:pt idx="5">
                  <c:v>500</c:v>
                </c:pt>
                <c:pt idx="6">
                  <c:v>1000</c:v>
                </c:pt>
                <c:pt idx="7">
                  <c:v>1500</c:v>
                </c:pt>
                <c:pt idx="8">
                  <c:v>2000</c:v>
                </c:pt>
                <c:pt idx="9">
                  <c:v>2500</c:v>
                </c:pt>
              </c:numCache>
            </c:numRef>
          </c:cat>
          <c:val>
            <c:numRef>
              <c:f>'Section 5 - Output Summary'!$I$7:$I$16</c:f>
              <c:numCache>
                <c:formatCode>0.00%</c:formatCode>
                <c:ptCount val="10"/>
                <c:pt idx="0">
                  <c:v>2.1666666666666667E-2</c:v>
                </c:pt>
                <c:pt idx="1">
                  <c:v>0.05</c:v>
                </c:pt>
                <c:pt idx="2">
                  <c:v>0.12166666666666667</c:v>
                </c:pt>
                <c:pt idx="3">
                  <c:v>0.24</c:v>
                </c:pt>
                <c:pt idx="4">
                  <c:v>0.26166666666666666</c:v>
                </c:pt>
                <c:pt idx="5">
                  <c:v>0.16500000000000001</c:v>
                </c:pt>
                <c:pt idx="6">
                  <c:v>9.6666666666666665E-2</c:v>
                </c:pt>
                <c:pt idx="7">
                  <c:v>3.6666666666666667E-2</c:v>
                </c:pt>
                <c:pt idx="8">
                  <c:v>6.6666666666666671E-3</c:v>
                </c:pt>
                <c:pt idx="9">
                  <c:v>0</c:v>
                </c:pt>
              </c:numCache>
            </c:numRef>
          </c:val>
        </c:ser>
        <c:dLbls>
          <c:showLegendKey val="0"/>
          <c:showVal val="0"/>
          <c:showCatName val="0"/>
          <c:showSerName val="0"/>
          <c:showPercent val="0"/>
          <c:showBubbleSize val="0"/>
        </c:dLbls>
        <c:gapWidth val="0"/>
        <c:overlap val="-27"/>
        <c:axId val="527255744"/>
        <c:axId val="527247584"/>
      </c:barChart>
      <c:catAx>
        <c:axId val="52725574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Amount of repayment outstanding</a:t>
                </a:r>
                <a:r>
                  <a:rPr lang="en-IN" b="1" baseline="0"/>
                  <a:t> (in dollars)</a:t>
                </a:r>
                <a:endParaRPr lang="en-IN" b="1"/>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47584"/>
        <c:crosses val="autoZero"/>
        <c:auto val="1"/>
        <c:lblAlgn val="ctr"/>
        <c:lblOffset val="100"/>
        <c:noMultiLvlLbl val="0"/>
      </c:catAx>
      <c:valAx>
        <c:axId val="52724758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Relative Frequency (Probability)</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5744"/>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1400" b="1"/>
              <a:t>Histogram - Required Repayment</a:t>
            </a:r>
          </a:p>
        </c:rich>
      </c:tx>
      <c:layout>
        <c:manualLayout>
          <c:xMode val="edge"/>
          <c:yMode val="edge"/>
          <c:x val="0.20359389433862662"/>
          <c:y val="3.240740740740740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'Section 5 - Output Summary'!$G$24:$G$33</c:f>
              <c:numCache>
                <c:formatCode>General</c:formatCode>
                <c:ptCount val="10"/>
                <c:pt idx="0">
                  <c:v>2050</c:v>
                </c:pt>
                <c:pt idx="1">
                  <c:v>2055</c:v>
                </c:pt>
                <c:pt idx="2">
                  <c:v>2060</c:v>
                </c:pt>
                <c:pt idx="3">
                  <c:v>2065</c:v>
                </c:pt>
                <c:pt idx="4">
                  <c:v>2070</c:v>
                </c:pt>
                <c:pt idx="5">
                  <c:v>2075</c:v>
                </c:pt>
                <c:pt idx="6">
                  <c:v>2080</c:v>
                </c:pt>
                <c:pt idx="7">
                  <c:v>2085</c:v>
                </c:pt>
                <c:pt idx="8">
                  <c:v>2090</c:v>
                </c:pt>
                <c:pt idx="9">
                  <c:v>2095</c:v>
                </c:pt>
              </c:numCache>
            </c:numRef>
          </c:cat>
          <c:val>
            <c:numRef>
              <c:f>'Section 5 - Output Summary'!$I$24:$I$33</c:f>
              <c:numCache>
                <c:formatCode>0.00%</c:formatCode>
                <c:ptCount val="10"/>
                <c:pt idx="0">
                  <c:v>2.6666666666666668E-2</c:v>
                </c:pt>
                <c:pt idx="1">
                  <c:v>0</c:v>
                </c:pt>
                <c:pt idx="2">
                  <c:v>0.11166666666666666</c:v>
                </c:pt>
                <c:pt idx="3">
                  <c:v>0</c:v>
                </c:pt>
                <c:pt idx="4">
                  <c:v>0</c:v>
                </c:pt>
                <c:pt idx="5">
                  <c:v>8.666666666666667E-2</c:v>
                </c:pt>
                <c:pt idx="6">
                  <c:v>2.1666666666666667E-2</c:v>
                </c:pt>
                <c:pt idx="7">
                  <c:v>0</c:v>
                </c:pt>
                <c:pt idx="8">
                  <c:v>0.7533333333333333</c:v>
                </c:pt>
                <c:pt idx="9">
                  <c:v>0</c:v>
                </c:pt>
              </c:numCache>
            </c:numRef>
          </c:val>
        </c:ser>
        <c:dLbls>
          <c:showLegendKey val="0"/>
          <c:showVal val="0"/>
          <c:showCatName val="0"/>
          <c:showSerName val="0"/>
          <c:showPercent val="0"/>
          <c:showBubbleSize val="0"/>
        </c:dLbls>
        <c:gapWidth val="9"/>
        <c:overlap val="-27"/>
        <c:axId val="527249760"/>
        <c:axId val="527256288"/>
      </c:barChart>
      <c:catAx>
        <c:axId val="52724976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Required</a:t>
                </a:r>
                <a:r>
                  <a:rPr lang="en-IN" b="1" baseline="0"/>
                  <a:t> Repayment of loan Bins ($)</a:t>
                </a:r>
                <a:endParaRPr lang="en-IN"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6288"/>
        <c:crosses val="autoZero"/>
        <c:auto val="1"/>
        <c:lblAlgn val="ctr"/>
        <c:lblOffset val="100"/>
        <c:noMultiLvlLbl val="0"/>
      </c:catAx>
      <c:valAx>
        <c:axId val="52725628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a:t>
                </a:r>
                <a:r>
                  <a:rPr lang="en-IN" b="1" baseline="0"/>
                  <a:t> Frequency (Probability)</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49760"/>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 - Money Set Aside for Loan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'Section 5 - Output Summary'!$G$41:$G$50</c:f>
              <c:numCache>
                <c:formatCode>General</c:formatCode>
                <c:ptCount val="10"/>
                <c:pt idx="0">
                  <c:v>500</c:v>
                </c:pt>
                <c:pt idx="1">
                  <c:v>1000</c:v>
                </c:pt>
                <c:pt idx="2">
                  <c:v>1500</c:v>
                </c:pt>
                <c:pt idx="3">
                  <c:v>2000</c:v>
                </c:pt>
                <c:pt idx="4">
                  <c:v>2500</c:v>
                </c:pt>
                <c:pt idx="5">
                  <c:v>3000</c:v>
                </c:pt>
                <c:pt idx="6">
                  <c:v>3500</c:v>
                </c:pt>
                <c:pt idx="7">
                  <c:v>4000</c:v>
                </c:pt>
                <c:pt idx="8">
                  <c:v>4500</c:v>
                </c:pt>
                <c:pt idx="9">
                  <c:v>5000</c:v>
                </c:pt>
              </c:numCache>
            </c:numRef>
          </c:cat>
          <c:val>
            <c:numRef>
              <c:f>'Section 5 - Output Summary'!$I$41:$I$50</c:f>
              <c:numCache>
                <c:formatCode>0.00%</c:formatCode>
                <c:ptCount val="10"/>
                <c:pt idx="0">
                  <c:v>5.0000000000000001E-3</c:v>
                </c:pt>
                <c:pt idx="1">
                  <c:v>0.03</c:v>
                </c:pt>
                <c:pt idx="2">
                  <c:v>8.3333333333333329E-2</c:v>
                </c:pt>
                <c:pt idx="3">
                  <c:v>0.17</c:v>
                </c:pt>
                <c:pt idx="4">
                  <c:v>0.23666666666666666</c:v>
                </c:pt>
                <c:pt idx="5">
                  <c:v>0.25166666666666665</c:v>
                </c:pt>
                <c:pt idx="6">
                  <c:v>0.13666666666666666</c:v>
                </c:pt>
                <c:pt idx="7">
                  <c:v>0.06</c:v>
                </c:pt>
                <c:pt idx="8">
                  <c:v>2.5000000000000001E-2</c:v>
                </c:pt>
                <c:pt idx="9">
                  <c:v>1.6666666666666668E-3</c:v>
                </c:pt>
              </c:numCache>
            </c:numRef>
          </c:val>
        </c:ser>
        <c:dLbls>
          <c:showLegendKey val="0"/>
          <c:showVal val="0"/>
          <c:showCatName val="0"/>
          <c:showSerName val="0"/>
          <c:showPercent val="0"/>
          <c:showBubbleSize val="0"/>
        </c:dLbls>
        <c:gapWidth val="0"/>
        <c:overlap val="-27"/>
        <c:axId val="527254112"/>
        <c:axId val="527265536"/>
      </c:barChart>
      <c:catAx>
        <c:axId val="5272541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Bins</a:t>
                </a:r>
                <a:r>
                  <a:rPr lang="en-IN" b="1" baseline="0"/>
                  <a:t> for Money Set Aside ($)</a:t>
                </a:r>
                <a:endParaRPr lang="en-IN"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65536"/>
        <c:crosses val="autoZero"/>
        <c:auto val="1"/>
        <c:lblAlgn val="ctr"/>
        <c:lblOffset val="100"/>
        <c:noMultiLvlLbl val="0"/>
      </c:catAx>
      <c:valAx>
        <c:axId val="52726553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 Frequency (Probability)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4112"/>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 - Interest</a:t>
            </a:r>
            <a:r>
              <a:rPr lang="en-IN" b="1" baseline="0"/>
              <a:t> Rate per annum</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cat>
            <c:numRef>
              <c:f>'Section 5 - Output Summary'!$G$61:$G$68</c:f>
              <c:numCache>
                <c:formatCode>0.0%</c:formatCode>
                <c:ptCount val="8"/>
                <c:pt idx="0">
                  <c:v>4.2000000000000003E-2</c:v>
                </c:pt>
                <c:pt idx="1">
                  <c:v>4.3999999999999997E-2</c:v>
                </c:pt>
                <c:pt idx="2">
                  <c:v>4.5999999999999999E-2</c:v>
                </c:pt>
                <c:pt idx="3">
                  <c:v>4.8000000000000001E-2</c:v>
                </c:pt>
                <c:pt idx="4">
                  <c:v>0.05</c:v>
                </c:pt>
                <c:pt idx="5">
                  <c:v>5.1999999999999998E-2</c:v>
                </c:pt>
                <c:pt idx="6">
                  <c:v>5.3999999999999999E-2</c:v>
                </c:pt>
                <c:pt idx="7">
                  <c:v>5.6000000000000001E-2</c:v>
                </c:pt>
              </c:numCache>
            </c:numRef>
          </c:cat>
          <c:val>
            <c:numRef>
              <c:f>'Section 5 - Output Summary'!$I$61:$I$68</c:f>
              <c:numCache>
                <c:formatCode>0.00%</c:formatCode>
                <c:ptCount val="8"/>
                <c:pt idx="0">
                  <c:v>2.6666666666666668E-2</c:v>
                </c:pt>
                <c:pt idx="1">
                  <c:v>0</c:v>
                </c:pt>
                <c:pt idx="2">
                  <c:v>0.11166666666666666</c:v>
                </c:pt>
                <c:pt idx="3">
                  <c:v>0</c:v>
                </c:pt>
                <c:pt idx="4">
                  <c:v>8.666666666666667E-2</c:v>
                </c:pt>
                <c:pt idx="5">
                  <c:v>2.1666666666666667E-2</c:v>
                </c:pt>
                <c:pt idx="6">
                  <c:v>0.7533333333333333</c:v>
                </c:pt>
                <c:pt idx="7">
                  <c:v>0</c:v>
                </c:pt>
              </c:numCache>
            </c:numRef>
          </c:val>
        </c:ser>
        <c:dLbls>
          <c:showLegendKey val="0"/>
          <c:showVal val="0"/>
          <c:showCatName val="0"/>
          <c:showSerName val="0"/>
          <c:showPercent val="0"/>
          <c:showBubbleSize val="0"/>
        </c:dLbls>
        <c:gapWidth val="0"/>
        <c:overlap val="-27"/>
        <c:axId val="527250304"/>
        <c:axId val="527261184"/>
      </c:barChart>
      <c:catAx>
        <c:axId val="5272503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Interest Rate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61184"/>
        <c:crosses val="autoZero"/>
        <c:auto val="1"/>
        <c:lblAlgn val="ctr"/>
        <c:lblOffset val="100"/>
        <c:noMultiLvlLbl val="0"/>
      </c:catAx>
      <c:valAx>
        <c:axId val="527261184"/>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 Frequency (Probability)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0304"/>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 - Sales Revenue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cat>
            <c:numRef>
              <c:f>'Section 5 - Output Summary'!$G$78:$G$88</c:f>
              <c:numCache>
                <c:formatCode>General</c:formatCode>
                <c:ptCount val="11"/>
                <c:pt idx="0">
                  <c:v>48600</c:v>
                </c:pt>
                <c:pt idx="1">
                  <c:v>49200</c:v>
                </c:pt>
                <c:pt idx="2">
                  <c:v>49800</c:v>
                </c:pt>
                <c:pt idx="3">
                  <c:v>50400</c:v>
                </c:pt>
                <c:pt idx="4">
                  <c:v>51000</c:v>
                </c:pt>
                <c:pt idx="5">
                  <c:v>51600</c:v>
                </c:pt>
                <c:pt idx="6">
                  <c:v>52200</c:v>
                </c:pt>
                <c:pt idx="7">
                  <c:v>52800</c:v>
                </c:pt>
                <c:pt idx="8">
                  <c:v>53400</c:v>
                </c:pt>
                <c:pt idx="9">
                  <c:v>54000</c:v>
                </c:pt>
                <c:pt idx="10">
                  <c:v>54600</c:v>
                </c:pt>
              </c:numCache>
            </c:numRef>
          </c:cat>
          <c:val>
            <c:numRef>
              <c:f>'Section 5 - Output Summary'!$I$78:$I$88</c:f>
              <c:numCache>
                <c:formatCode>0.00%</c:formatCode>
                <c:ptCount val="11"/>
                <c:pt idx="0">
                  <c:v>1.6666666666666668E-3</c:v>
                </c:pt>
                <c:pt idx="1">
                  <c:v>8.3333333333333332E-3</c:v>
                </c:pt>
                <c:pt idx="2">
                  <c:v>2.5000000000000001E-2</c:v>
                </c:pt>
                <c:pt idx="3">
                  <c:v>0.08</c:v>
                </c:pt>
                <c:pt idx="4">
                  <c:v>0.14499999999999999</c:v>
                </c:pt>
                <c:pt idx="5">
                  <c:v>0.185</c:v>
                </c:pt>
                <c:pt idx="6">
                  <c:v>0.28166666666666668</c:v>
                </c:pt>
                <c:pt idx="7">
                  <c:v>0.15166666666666667</c:v>
                </c:pt>
                <c:pt idx="8">
                  <c:v>7.4999999999999997E-2</c:v>
                </c:pt>
                <c:pt idx="9">
                  <c:v>0.03</c:v>
                </c:pt>
                <c:pt idx="10">
                  <c:v>1.6666666666666666E-2</c:v>
                </c:pt>
              </c:numCache>
            </c:numRef>
          </c:val>
        </c:ser>
        <c:dLbls>
          <c:showLegendKey val="0"/>
          <c:showVal val="0"/>
          <c:showCatName val="0"/>
          <c:showSerName val="0"/>
          <c:showPercent val="0"/>
          <c:showBubbleSize val="0"/>
        </c:dLbls>
        <c:gapWidth val="1"/>
        <c:overlap val="-27"/>
        <c:axId val="527234528"/>
        <c:axId val="527259552"/>
      </c:barChart>
      <c:catAx>
        <c:axId val="5272345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Sales Revenue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9552"/>
        <c:crosses val="autoZero"/>
        <c:auto val="1"/>
        <c:lblAlgn val="ctr"/>
        <c:lblOffset val="100"/>
        <c:noMultiLvlLbl val="0"/>
      </c:catAx>
      <c:valAx>
        <c:axId val="52725955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a:t>
                </a:r>
                <a:r>
                  <a:rPr lang="en-IN" b="1" baseline="0"/>
                  <a:t> Frequency (Probability)</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34528"/>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 - Coffee Supplies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'Section 5 - Output Summary'!$G$96:$G$105</c:f>
              <c:numCache>
                <c:formatCode>General</c:formatCode>
                <c:ptCount val="10"/>
                <c:pt idx="0">
                  <c:v>2350</c:v>
                </c:pt>
                <c:pt idx="1">
                  <c:v>2400</c:v>
                </c:pt>
                <c:pt idx="2">
                  <c:v>2450</c:v>
                </c:pt>
                <c:pt idx="3">
                  <c:v>2500</c:v>
                </c:pt>
                <c:pt idx="4">
                  <c:v>2550</c:v>
                </c:pt>
                <c:pt idx="5">
                  <c:v>2600</c:v>
                </c:pt>
                <c:pt idx="6">
                  <c:v>2650</c:v>
                </c:pt>
                <c:pt idx="7">
                  <c:v>2700</c:v>
                </c:pt>
                <c:pt idx="8">
                  <c:v>2750</c:v>
                </c:pt>
                <c:pt idx="9">
                  <c:v>2800</c:v>
                </c:pt>
              </c:numCache>
            </c:numRef>
          </c:cat>
          <c:val>
            <c:numRef>
              <c:f>'Section 5 - Output Summary'!$I$96:$I$105</c:f>
              <c:numCache>
                <c:formatCode>0.00%</c:formatCode>
                <c:ptCount val="10"/>
                <c:pt idx="0">
                  <c:v>1.6666666666666668E-3</c:v>
                </c:pt>
                <c:pt idx="1">
                  <c:v>6.6666666666666671E-3</c:v>
                </c:pt>
                <c:pt idx="2">
                  <c:v>0.04</c:v>
                </c:pt>
                <c:pt idx="3">
                  <c:v>0.11333333333333333</c:v>
                </c:pt>
                <c:pt idx="4">
                  <c:v>0.23166666666666666</c:v>
                </c:pt>
                <c:pt idx="5">
                  <c:v>0.26833333333333331</c:v>
                </c:pt>
                <c:pt idx="6">
                  <c:v>0.19666666666666666</c:v>
                </c:pt>
                <c:pt idx="7">
                  <c:v>9.166666666666666E-2</c:v>
                </c:pt>
                <c:pt idx="8">
                  <c:v>4.1666666666666664E-2</c:v>
                </c:pt>
                <c:pt idx="9">
                  <c:v>8.3333333333333332E-3</c:v>
                </c:pt>
              </c:numCache>
            </c:numRef>
          </c:val>
        </c:ser>
        <c:dLbls>
          <c:showLegendKey val="0"/>
          <c:showVal val="0"/>
          <c:showCatName val="0"/>
          <c:showSerName val="0"/>
          <c:showPercent val="0"/>
          <c:showBubbleSize val="0"/>
        </c:dLbls>
        <c:gapWidth val="0"/>
        <c:overlap val="-27"/>
        <c:axId val="527236160"/>
        <c:axId val="527237248"/>
      </c:barChart>
      <c:catAx>
        <c:axId val="52723616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Coffee</a:t>
                </a:r>
                <a:r>
                  <a:rPr lang="en-IN" b="1" baseline="0"/>
                  <a:t> Supplies ($)</a:t>
                </a:r>
                <a:endParaRPr lang="en-IN"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37248"/>
        <c:crosses val="autoZero"/>
        <c:auto val="1"/>
        <c:lblAlgn val="ctr"/>
        <c:lblOffset val="100"/>
        <c:noMultiLvlLbl val="0"/>
      </c:catAx>
      <c:valAx>
        <c:axId val="52723724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a:t>
                </a:r>
                <a:r>
                  <a:rPr lang="en-IN" b="1" baseline="0"/>
                  <a:t> Frequency (Probability)</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36160"/>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 - Baking Supplies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cat>
            <c:numRef>
              <c:f>'Section 5 - Output Summary'!$G$111:$G$124</c:f>
              <c:numCache>
                <c:formatCode>General</c:formatCode>
                <c:ptCount val="14"/>
                <c:pt idx="0">
                  <c:v>4900</c:v>
                </c:pt>
                <c:pt idx="1">
                  <c:v>4950</c:v>
                </c:pt>
                <c:pt idx="2">
                  <c:v>5000</c:v>
                </c:pt>
                <c:pt idx="3">
                  <c:v>5050</c:v>
                </c:pt>
                <c:pt idx="4">
                  <c:v>5100</c:v>
                </c:pt>
                <c:pt idx="5">
                  <c:v>5150</c:v>
                </c:pt>
                <c:pt idx="6">
                  <c:v>5200</c:v>
                </c:pt>
                <c:pt idx="7">
                  <c:v>5250</c:v>
                </c:pt>
                <c:pt idx="8">
                  <c:v>5300</c:v>
                </c:pt>
                <c:pt idx="9">
                  <c:v>5350</c:v>
                </c:pt>
                <c:pt idx="10">
                  <c:v>5400</c:v>
                </c:pt>
                <c:pt idx="11">
                  <c:v>5450</c:v>
                </c:pt>
                <c:pt idx="12">
                  <c:v>5500</c:v>
                </c:pt>
                <c:pt idx="13">
                  <c:v>5550</c:v>
                </c:pt>
              </c:numCache>
            </c:numRef>
          </c:cat>
          <c:val>
            <c:numRef>
              <c:f>'Section 5 - Output Summary'!$I$111:$I$124</c:f>
              <c:numCache>
                <c:formatCode>0.00%</c:formatCode>
                <c:ptCount val="14"/>
                <c:pt idx="0">
                  <c:v>5.0000000000000001E-3</c:v>
                </c:pt>
                <c:pt idx="1">
                  <c:v>3.1666666666666669E-2</c:v>
                </c:pt>
                <c:pt idx="2">
                  <c:v>0.05</c:v>
                </c:pt>
                <c:pt idx="3">
                  <c:v>9.8333333333333328E-2</c:v>
                </c:pt>
                <c:pt idx="4">
                  <c:v>0.11833333333333333</c:v>
                </c:pt>
                <c:pt idx="5">
                  <c:v>0.17499999999999999</c:v>
                </c:pt>
                <c:pt idx="6">
                  <c:v>0.15333333333333332</c:v>
                </c:pt>
                <c:pt idx="7">
                  <c:v>0.15833333333333333</c:v>
                </c:pt>
                <c:pt idx="8">
                  <c:v>8.666666666666667E-2</c:v>
                </c:pt>
                <c:pt idx="9">
                  <c:v>6.6666666666666666E-2</c:v>
                </c:pt>
                <c:pt idx="10">
                  <c:v>3.1666666666666669E-2</c:v>
                </c:pt>
                <c:pt idx="11">
                  <c:v>1.4999999999999999E-2</c:v>
                </c:pt>
                <c:pt idx="12">
                  <c:v>8.3333333333333332E-3</c:v>
                </c:pt>
                <c:pt idx="13">
                  <c:v>1.6666666666666668E-3</c:v>
                </c:pt>
              </c:numCache>
            </c:numRef>
          </c:val>
        </c:ser>
        <c:dLbls>
          <c:showLegendKey val="0"/>
          <c:showVal val="0"/>
          <c:showCatName val="0"/>
          <c:showSerName val="0"/>
          <c:showPercent val="0"/>
          <c:showBubbleSize val="0"/>
        </c:dLbls>
        <c:gapWidth val="0"/>
        <c:overlap val="-27"/>
        <c:axId val="527237792"/>
        <c:axId val="527260096"/>
      </c:barChart>
      <c:catAx>
        <c:axId val="5272377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Baking Supplies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60096"/>
        <c:crosses val="autoZero"/>
        <c:auto val="1"/>
        <c:lblAlgn val="ctr"/>
        <c:lblOffset val="100"/>
        <c:noMultiLvlLbl val="0"/>
      </c:catAx>
      <c:valAx>
        <c:axId val="52726009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 Frequency (Probability)</a:t>
                </a:r>
              </a:p>
            </c:rich>
          </c:tx>
          <c:layout>
            <c:manualLayout>
              <c:xMode val="edge"/>
              <c:yMode val="edge"/>
              <c:x val="3.0555555555555555E-2"/>
              <c:y val="0.1300462962962963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37792"/>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a:t>
            </a:r>
            <a:r>
              <a:rPr lang="en-IN" b="1" baseline="0"/>
              <a:t> - General Consummables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cat>
            <c:numRef>
              <c:f>'Section 5 - Output Summary'!$G$130:$G$140</c:f>
              <c:numCache>
                <c:formatCode>General</c:formatCode>
                <c:ptCount val="11"/>
                <c:pt idx="0">
                  <c:v>2350</c:v>
                </c:pt>
                <c:pt idx="1">
                  <c:v>2400</c:v>
                </c:pt>
                <c:pt idx="2">
                  <c:v>2450</c:v>
                </c:pt>
                <c:pt idx="3">
                  <c:v>2500</c:v>
                </c:pt>
                <c:pt idx="4">
                  <c:v>2550</c:v>
                </c:pt>
                <c:pt idx="5">
                  <c:v>2600</c:v>
                </c:pt>
                <c:pt idx="6">
                  <c:v>2650</c:v>
                </c:pt>
                <c:pt idx="7">
                  <c:v>2700</c:v>
                </c:pt>
                <c:pt idx="8">
                  <c:v>2750</c:v>
                </c:pt>
                <c:pt idx="9">
                  <c:v>2800</c:v>
                </c:pt>
                <c:pt idx="10">
                  <c:v>2850</c:v>
                </c:pt>
              </c:numCache>
            </c:numRef>
          </c:cat>
          <c:val>
            <c:numRef>
              <c:f>'Section 5 - Output Summary'!$I$130:$I$140</c:f>
              <c:numCache>
                <c:formatCode>0.00%</c:formatCode>
                <c:ptCount val="11"/>
                <c:pt idx="0">
                  <c:v>0</c:v>
                </c:pt>
                <c:pt idx="1">
                  <c:v>3.3333333333333335E-3</c:v>
                </c:pt>
                <c:pt idx="2">
                  <c:v>2.3333333333333334E-2</c:v>
                </c:pt>
                <c:pt idx="3">
                  <c:v>9.166666666666666E-2</c:v>
                </c:pt>
                <c:pt idx="4">
                  <c:v>0.24166666666666667</c:v>
                </c:pt>
                <c:pt idx="5">
                  <c:v>0.28833333333333333</c:v>
                </c:pt>
                <c:pt idx="6">
                  <c:v>0.22500000000000001</c:v>
                </c:pt>
                <c:pt idx="7">
                  <c:v>0.10333333333333333</c:v>
                </c:pt>
                <c:pt idx="8">
                  <c:v>0.02</c:v>
                </c:pt>
                <c:pt idx="9">
                  <c:v>3.3333333333333335E-3</c:v>
                </c:pt>
                <c:pt idx="10">
                  <c:v>0</c:v>
                </c:pt>
              </c:numCache>
            </c:numRef>
          </c:val>
        </c:ser>
        <c:dLbls>
          <c:showLegendKey val="0"/>
          <c:showVal val="0"/>
          <c:showCatName val="0"/>
          <c:showSerName val="0"/>
          <c:showPercent val="0"/>
          <c:showBubbleSize val="0"/>
        </c:dLbls>
        <c:gapWidth val="0"/>
        <c:overlap val="-27"/>
        <c:axId val="527241056"/>
        <c:axId val="527241600"/>
      </c:barChart>
      <c:catAx>
        <c:axId val="52724105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General</a:t>
                </a:r>
                <a:r>
                  <a:rPr lang="en-IN" b="1" baseline="0"/>
                  <a:t> Consummables ($)</a:t>
                </a:r>
                <a:endParaRPr lang="en-IN"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41600"/>
        <c:crosses val="autoZero"/>
        <c:auto val="1"/>
        <c:lblAlgn val="ctr"/>
        <c:lblOffset val="100"/>
        <c:noMultiLvlLbl val="0"/>
      </c:catAx>
      <c:valAx>
        <c:axId val="52724160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 Frequency (Probability)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41056"/>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 - Ad hoc maintenance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cat>
            <c:numRef>
              <c:f>'Section 5 - Output Summary'!$G$148:$G$158</c:f>
              <c:numCache>
                <c:formatCode>General</c:formatCode>
                <c:ptCount val="11"/>
                <c:pt idx="0">
                  <c:v>600</c:v>
                </c:pt>
                <c:pt idx="1">
                  <c:v>720</c:v>
                </c:pt>
                <c:pt idx="2">
                  <c:v>840</c:v>
                </c:pt>
                <c:pt idx="3">
                  <c:v>960</c:v>
                </c:pt>
                <c:pt idx="4">
                  <c:v>1080</c:v>
                </c:pt>
                <c:pt idx="5">
                  <c:v>1200</c:v>
                </c:pt>
                <c:pt idx="6">
                  <c:v>1320</c:v>
                </c:pt>
                <c:pt idx="7">
                  <c:v>1440</c:v>
                </c:pt>
                <c:pt idx="8">
                  <c:v>1560</c:v>
                </c:pt>
                <c:pt idx="9">
                  <c:v>1680</c:v>
                </c:pt>
                <c:pt idx="10">
                  <c:v>1800</c:v>
                </c:pt>
              </c:numCache>
            </c:numRef>
          </c:cat>
          <c:val>
            <c:numRef>
              <c:f>'Section 5 - Output Summary'!$I$148:$I$158</c:f>
              <c:numCache>
                <c:formatCode>0.00%</c:formatCode>
                <c:ptCount val="11"/>
                <c:pt idx="0">
                  <c:v>0.10833333333333334</c:v>
                </c:pt>
                <c:pt idx="1">
                  <c:v>9.5000000000000001E-2</c:v>
                </c:pt>
                <c:pt idx="2">
                  <c:v>0.10333333333333333</c:v>
                </c:pt>
                <c:pt idx="3">
                  <c:v>0.12666666666666668</c:v>
                </c:pt>
                <c:pt idx="4">
                  <c:v>0.15833333333333333</c:v>
                </c:pt>
                <c:pt idx="5">
                  <c:v>0.12833333333333333</c:v>
                </c:pt>
                <c:pt idx="6">
                  <c:v>0.13333333333333333</c:v>
                </c:pt>
                <c:pt idx="7">
                  <c:v>7.166666666666667E-2</c:v>
                </c:pt>
                <c:pt idx="8">
                  <c:v>5.5E-2</c:v>
                </c:pt>
                <c:pt idx="9">
                  <c:v>1.3333333333333334E-2</c:v>
                </c:pt>
                <c:pt idx="10">
                  <c:v>6.6666666666666671E-3</c:v>
                </c:pt>
              </c:numCache>
            </c:numRef>
          </c:val>
        </c:ser>
        <c:dLbls>
          <c:showLegendKey val="0"/>
          <c:showVal val="0"/>
          <c:showCatName val="0"/>
          <c:showSerName val="0"/>
          <c:showPercent val="0"/>
          <c:showBubbleSize val="0"/>
        </c:dLbls>
        <c:gapWidth val="0"/>
        <c:overlap val="-27"/>
        <c:axId val="527248128"/>
        <c:axId val="527252480"/>
      </c:barChart>
      <c:catAx>
        <c:axId val="5272481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Ad hoc maintenance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2480"/>
        <c:crosses val="autoZero"/>
        <c:auto val="1"/>
        <c:lblAlgn val="ctr"/>
        <c:lblOffset val="100"/>
        <c:noMultiLvlLbl val="0"/>
      </c:catAx>
      <c:valAx>
        <c:axId val="52725248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a:t>
                </a:r>
                <a:r>
                  <a:rPr lang="en-IN" b="1" baseline="0"/>
                  <a:t> Frequency (Probability)</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48128"/>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Histogram</a:t>
            </a:r>
            <a:r>
              <a:rPr lang="en-IN" b="1" baseline="0"/>
              <a:t> - Other Costs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ysClr val="windowText" lastClr="000000"/>
              </a:solidFill>
            </a:ln>
            <a:effectLst/>
          </c:spPr>
          <c:invertIfNegative val="0"/>
          <c:cat>
            <c:numRef>
              <c:f>'Section 5 - Output Summary'!$G$166:$G$176</c:f>
              <c:numCache>
                <c:formatCode>General</c:formatCode>
                <c:ptCount val="11"/>
                <c:pt idx="0">
                  <c:v>100</c:v>
                </c:pt>
                <c:pt idx="1">
                  <c:v>200</c:v>
                </c:pt>
                <c:pt idx="2">
                  <c:v>300</c:v>
                </c:pt>
                <c:pt idx="3">
                  <c:v>400</c:v>
                </c:pt>
                <c:pt idx="4">
                  <c:v>500</c:v>
                </c:pt>
                <c:pt idx="5">
                  <c:v>600</c:v>
                </c:pt>
                <c:pt idx="6">
                  <c:v>700</c:v>
                </c:pt>
                <c:pt idx="7">
                  <c:v>800</c:v>
                </c:pt>
                <c:pt idx="8">
                  <c:v>900</c:v>
                </c:pt>
                <c:pt idx="9">
                  <c:v>1000</c:v>
                </c:pt>
                <c:pt idx="10">
                  <c:v>1100</c:v>
                </c:pt>
              </c:numCache>
            </c:numRef>
          </c:cat>
          <c:val>
            <c:numRef>
              <c:f>'Section 5 - Output Summary'!$I$166:$I$176</c:f>
              <c:numCache>
                <c:formatCode>0.00%</c:formatCode>
                <c:ptCount val="11"/>
                <c:pt idx="0">
                  <c:v>1.6666666666666668E-3</c:v>
                </c:pt>
                <c:pt idx="1">
                  <c:v>6.6666666666666671E-3</c:v>
                </c:pt>
                <c:pt idx="2">
                  <c:v>3.6666666666666667E-2</c:v>
                </c:pt>
                <c:pt idx="3">
                  <c:v>9.166666666666666E-2</c:v>
                </c:pt>
                <c:pt idx="4">
                  <c:v>0.16833333333333333</c:v>
                </c:pt>
                <c:pt idx="5">
                  <c:v>0.20833333333333334</c:v>
                </c:pt>
                <c:pt idx="6">
                  <c:v>0.18666666666666668</c:v>
                </c:pt>
                <c:pt idx="7">
                  <c:v>0.14499999999999999</c:v>
                </c:pt>
                <c:pt idx="8">
                  <c:v>0.1</c:v>
                </c:pt>
                <c:pt idx="9">
                  <c:v>4.6666666666666669E-2</c:v>
                </c:pt>
                <c:pt idx="10">
                  <c:v>8.3333333333333332E-3</c:v>
                </c:pt>
              </c:numCache>
            </c:numRef>
          </c:val>
        </c:ser>
        <c:dLbls>
          <c:showLegendKey val="0"/>
          <c:showVal val="0"/>
          <c:showCatName val="0"/>
          <c:showSerName val="0"/>
          <c:showPercent val="0"/>
          <c:showBubbleSize val="0"/>
        </c:dLbls>
        <c:gapWidth val="0"/>
        <c:overlap val="-27"/>
        <c:axId val="527253024"/>
        <c:axId val="766675872"/>
      </c:barChart>
      <c:catAx>
        <c:axId val="5272530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Other Costs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75872"/>
        <c:crosses val="autoZero"/>
        <c:auto val="1"/>
        <c:lblAlgn val="ctr"/>
        <c:lblOffset val="100"/>
        <c:noMultiLvlLbl val="0"/>
      </c:catAx>
      <c:valAx>
        <c:axId val="76667587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Relative</a:t>
                </a:r>
                <a:r>
                  <a:rPr lang="en-IN" b="1" baseline="0"/>
                  <a:t> Frequency (Probability) </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253024"/>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Baking Supplies</a:t>
            </a:r>
            <a:r>
              <a:rPr lang="en-AU" baseline="0"/>
              <a:t> Input Distribution (Normal)</a:t>
            </a:r>
            <a:endParaRPr lang="en-AU"/>
          </a:p>
        </c:rich>
      </c:tx>
      <c:layout>
        <c:manualLayout>
          <c:xMode val="edge"/>
          <c:yMode val="edge"/>
          <c:x val="0.26837203878603"/>
          <c:y val="3.34477092526124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'Input dist- Baking Suppl Nor'!$G$28</c:f>
              <c:strCache>
                <c:ptCount val="1"/>
                <c:pt idx="0">
                  <c:v>Observed frequency</c:v>
                </c:pt>
              </c:strCache>
            </c:strRef>
          </c:tx>
          <c:spPr>
            <a:solidFill>
              <a:schemeClr val="accent1"/>
            </a:solidFill>
            <a:ln>
              <a:noFill/>
            </a:ln>
            <a:effectLst/>
          </c:spPr>
          <c:invertIfNegative val="0"/>
          <c:cat>
            <c:numRef>
              <c:extLst>
                <c:ext xmlns:c15="http://schemas.microsoft.com/office/drawing/2012/chart" uri="{02D57815-91ED-43cb-92C2-25804820EDAC}">
                  <c15:fullRef>
                    <c15:sqref>'Input dist- Baking Suppl Nor'!$F$29:$F$36</c15:sqref>
                  </c15:fullRef>
                </c:ext>
              </c:extLst>
              <c:f>'Input dist- Baking Suppl Nor'!$F$29:$F$35</c:f>
              <c:numCache>
                <c:formatCode>"$"#,##0</c:formatCode>
                <c:ptCount val="7"/>
                <c:pt idx="0">
                  <c:v>1184</c:v>
                </c:pt>
                <c:pt idx="1">
                  <c:v>1234</c:v>
                </c:pt>
                <c:pt idx="2">
                  <c:v>1284</c:v>
                </c:pt>
                <c:pt idx="3">
                  <c:v>1334</c:v>
                </c:pt>
                <c:pt idx="4">
                  <c:v>1384</c:v>
                </c:pt>
                <c:pt idx="5">
                  <c:v>1434</c:v>
                </c:pt>
                <c:pt idx="6">
                  <c:v>1484</c:v>
                </c:pt>
              </c:numCache>
            </c:numRef>
          </c:cat>
          <c:val>
            <c:numRef>
              <c:extLst>
                <c:ext xmlns:c15="http://schemas.microsoft.com/office/drawing/2012/chart" uri="{02D57815-91ED-43cb-92C2-25804820EDAC}">
                  <c15:fullRef>
                    <c15:sqref>'Input dist- Baking Suppl Nor'!$G$29:$G$36</c15:sqref>
                  </c15:fullRef>
                </c:ext>
              </c:extLst>
              <c:f>'Input dist- Baking Suppl Nor'!$G$29:$G$35</c:f>
              <c:numCache>
                <c:formatCode>General</c:formatCode>
                <c:ptCount val="7"/>
                <c:pt idx="0">
                  <c:v>2</c:v>
                </c:pt>
                <c:pt idx="1">
                  <c:v>21</c:v>
                </c:pt>
                <c:pt idx="2">
                  <c:v>51</c:v>
                </c:pt>
                <c:pt idx="3">
                  <c:v>49</c:v>
                </c:pt>
                <c:pt idx="4">
                  <c:v>24</c:v>
                </c:pt>
                <c:pt idx="5">
                  <c:v>8</c:v>
                </c:pt>
                <c:pt idx="6">
                  <c:v>2</c:v>
                </c:pt>
              </c:numCache>
            </c:numRef>
          </c:val>
          <c:extLst xmlns:c16r2="http://schemas.microsoft.com/office/drawing/2015/06/chart">
            <c:ext xmlns:c16="http://schemas.microsoft.com/office/drawing/2014/chart" uri="{C3380CC4-5D6E-409C-BE32-E72D297353CC}">
              <c16:uniqueId val="{00000000-AA35-4A63-8DA4-7B3B4CA87266}"/>
            </c:ext>
          </c:extLst>
        </c:ser>
        <c:ser>
          <c:idx val="1"/>
          <c:order val="1"/>
          <c:tx>
            <c:strRef>
              <c:f>'Input dist- Baking Suppl Nor'!$H$28</c:f>
              <c:strCache>
                <c:ptCount val="1"/>
                <c:pt idx="0">
                  <c:v>Expected Frequency</c:v>
                </c:pt>
              </c:strCache>
            </c:strRef>
          </c:tx>
          <c:spPr>
            <a:solidFill>
              <a:schemeClr val="accent2"/>
            </a:solidFill>
            <a:ln>
              <a:noFill/>
            </a:ln>
            <a:effectLst/>
          </c:spPr>
          <c:invertIfNegative val="0"/>
          <c:cat>
            <c:numRef>
              <c:extLst>
                <c:ext xmlns:c15="http://schemas.microsoft.com/office/drawing/2012/chart" uri="{02D57815-91ED-43cb-92C2-25804820EDAC}">
                  <c15:fullRef>
                    <c15:sqref>'Input dist- Baking Suppl Nor'!$F$29:$F$36</c15:sqref>
                  </c15:fullRef>
                </c:ext>
              </c:extLst>
              <c:f>'Input dist- Baking Suppl Nor'!$F$29:$F$35</c:f>
              <c:numCache>
                <c:formatCode>"$"#,##0</c:formatCode>
                <c:ptCount val="7"/>
                <c:pt idx="0">
                  <c:v>1184</c:v>
                </c:pt>
                <c:pt idx="1">
                  <c:v>1234</c:v>
                </c:pt>
                <c:pt idx="2">
                  <c:v>1284</c:v>
                </c:pt>
                <c:pt idx="3">
                  <c:v>1334</c:v>
                </c:pt>
                <c:pt idx="4">
                  <c:v>1384</c:v>
                </c:pt>
                <c:pt idx="5">
                  <c:v>1434</c:v>
                </c:pt>
                <c:pt idx="6">
                  <c:v>1484</c:v>
                </c:pt>
              </c:numCache>
            </c:numRef>
          </c:cat>
          <c:val>
            <c:numRef>
              <c:extLst>
                <c:ext xmlns:c15="http://schemas.microsoft.com/office/drawing/2012/chart" uri="{02D57815-91ED-43cb-92C2-25804820EDAC}">
                  <c15:fullRef>
                    <c15:sqref>'Input dist- Baking Suppl Nor'!$H$29:$H$36</c15:sqref>
                  </c15:fullRef>
                </c:ext>
              </c:extLst>
              <c:f>'Input dist- Baking Suppl Nor'!$H$29:$H$35</c:f>
              <c:numCache>
                <c:formatCode>0.000</c:formatCode>
                <c:ptCount val="7"/>
                <c:pt idx="0">
                  <c:v>5.4751672516532155</c:v>
                </c:pt>
                <c:pt idx="1">
                  <c:v>20.682281324354012</c:v>
                </c:pt>
                <c:pt idx="2">
                  <c:v>44.734718866175029</c:v>
                </c:pt>
                <c:pt idx="3">
                  <c:v>49.292248702530571</c:v>
                </c:pt>
                <c:pt idx="4">
                  <c:v>27.677315885920422</c:v>
                </c:pt>
                <c:pt idx="5">
                  <c:v>7.9061324703193065</c:v>
                </c:pt>
                <c:pt idx="6">
                  <c:v>1.1452303627395963</c:v>
                </c:pt>
              </c:numCache>
            </c:numRef>
          </c:val>
          <c:extLst xmlns:c16r2="http://schemas.microsoft.com/office/drawing/2015/06/chart">
            <c:ext xmlns:c16="http://schemas.microsoft.com/office/drawing/2014/chart" uri="{C3380CC4-5D6E-409C-BE32-E72D297353CC}">
              <c16:uniqueId val="{00000001-AA35-4A63-8DA4-7B3B4CA87266}"/>
            </c:ext>
          </c:extLst>
        </c:ser>
        <c:dLbls>
          <c:showLegendKey val="0"/>
          <c:showVal val="0"/>
          <c:showCatName val="0"/>
          <c:showSerName val="0"/>
          <c:showPercent val="0"/>
          <c:showBubbleSize val="0"/>
        </c:dLbls>
        <c:gapWidth val="0"/>
        <c:overlap val="-27"/>
        <c:axId val="766645408"/>
        <c:axId val="766655744"/>
      </c:barChart>
      <c:catAx>
        <c:axId val="766645408"/>
        <c:scaling>
          <c:orientation val="minMax"/>
        </c:scaling>
        <c:delete val="0"/>
        <c:axPos val="b"/>
        <c:numFmt formatCode="&quot;$&quot;#,##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55744"/>
        <c:crosses val="autoZero"/>
        <c:auto val="1"/>
        <c:lblAlgn val="ctr"/>
        <c:lblOffset val="100"/>
        <c:noMultiLvlLbl val="0"/>
      </c:catAx>
      <c:valAx>
        <c:axId val="766655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Frequencies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454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Ad-Hoc Maintenance Input distribution-</a:t>
            </a:r>
            <a:r>
              <a:rPr lang="en-AU" baseline="0"/>
              <a:t> Uniform</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'Ad-Hoc Maint- Input dist'!$F$29</c:f>
              <c:strCache>
                <c:ptCount val="1"/>
                <c:pt idx="0">
                  <c:v>Observed frequency </c:v>
                </c:pt>
              </c:strCache>
            </c:strRef>
          </c:tx>
          <c:spPr>
            <a:solidFill>
              <a:schemeClr val="accent1"/>
            </a:solidFill>
            <a:ln>
              <a:noFill/>
            </a:ln>
            <a:effectLst/>
          </c:spPr>
          <c:invertIfNegative val="0"/>
          <c:cat>
            <c:numRef>
              <c:extLst>
                <c:ext xmlns:c15="http://schemas.microsoft.com/office/drawing/2012/chart" uri="{02D57815-91ED-43cb-92C2-25804820EDAC}">
                  <c15:fullRef>
                    <c15:sqref>'Ad-Hoc Maint- Input dist'!$E$30:$E$40</c15:sqref>
                  </c15:fullRef>
                </c:ext>
              </c:extLst>
              <c:f>'Ad-Hoc Maint- Input dist'!$E$30:$E$39</c:f>
              <c:numCache>
                <c:formatCode>General</c:formatCode>
                <c:ptCount val="10"/>
                <c:pt idx="0">
                  <c:v>54</c:v>
                </c:pt>
                <c:pt idx="1">
                  <c:v>104</c:v>
                </c:pt>
                <c:pt idx="2">
                  <c:v>154</c:v>
                </c:pt>
                <c:pt idx="3">
                  <c:v>204</c:v>
                </c:pt>
                <c:pt idx="4">
                  <c:v>254</c:v>
                </c:pt>
                <c:pt idx="5">
                  <c:v>304</c:v>
                </c:pt>
                <c:pt idx="6">
                  <c:v>354</c:v>
                </c:pt>
                <c:pt idx="7">
                  <c:v>404</c:v>
                </c:pt>
                <c:pt idx="8">
                  <c:v>454</c:v>
                </c:pt>
                <c:pt idx="9">
                  <c:v>504</c:v>
                </c:pt>
              </c:numCache>
            </c:numRef>
          </c:cat>
          <c:val>
            <c:numRef>
              <c:extLst>
                <c:ext xmlns:c15="http://schemas.microsoft.com/office/drawing/2012/chart" uri="{02D57815-91ED-43cb-92C2-25804820EDAC}">
                  <c15:fullRef>
                    <c15:sqref>'Ad-Hoc Maint- Input dist'!$F$30:$F$40</c15:sqref>
                  </c15:fullRef>
                </c:ext>
              </c:extLst>
              <c:f>'Ad-Hoc Maint- Input dist'!$F$30:$F$39</c:f>
              <c:numCache>
                <c:formatCode>General</c:formatCode>
                <c:ptCount val="10"/>
                <c:pt idx="0">
                  <c:v>15</c:v>
                </c:pt>
                <c:pt idx="1">
                  <c:v>22</c:v>
                </c:pt>
                <c:pt idx="2">
                  <c:v>22</c:v>
                </c:pt>
                <c:pt idx="3">
                  <c:v>12</c:v>
                </c:pt>
                <c:pt idx="4">
                  <c:v>18</c:v>
                </c:pt>
                <c:pt idx="5">
                  <c:v>13</c:v>
                </c:pt>
                <c:pt idx="6">
                  <c:v>20</c:v>
                </c:pt>
                <c:pt idx="7">
                  <c:v>10</c:v>
                </c:pt>
                <c:pt idx="8">
                  <c:v>14</c:v>
                </c:pt>
                <c:pt idx="9">
                  <c:v>11</c:v>
                </c:pt>
              </c:numCache>
            </c:numRef>
          </c:val>
          <c:extLst xmlns:c16r2="http://schemas.microsoft.com/office/drawing/2015/06/chart">
            <c:ext xmlns:c16="http://schemas.microsoft.com/office/drawing/2014/chart" uri="{C3380CC4-5D6E-409C-BE32-E72D297353CC}">
              <c16:uniqueId val="{00000000-1169-4F55-85E9-F992F3D0E36D}"/>
            </c:ext>
          </c:extLst>
        </c:ser>
        <c:ser>
          <c:idx val="1"/>
          <c:order val="1"/>
          <c:tx>
            <c:strRef>
              <c:f>'Ad-Hoc Maint- Input dist'!$G$29</c:f>
              <c:strCache>
                <c:ptCount val="1"/>
                <c:pt idx="0">
                  <c:v>Expected frequency</c:v>
                </c:pt>
              </c:strCache>
            </c:strRef>
          </c:tx>
          <c:spPr>
            <a:solidFill>
              <a:schemeClr val="accent2"/>
            </a:solidFill>
            <a:ln>
              <a:noFill/>
            </a:ln>
            <a:effectLst/>
          </c:spPr>
          <c:invertIfNegative val="0"/>
          <c:cat>
            <c:numRef>
              <c:extLst>
                <c:ext xmlns:c15="http://schemas.microsoft.com/office/drawing/2012/chart" uri="{02D57815-91ED-43cb-92C2-25804820EDAC}">
                  <c15:fullRef>
                    <c15:sqref>'Ad-Hoc Maint- Input dist'!$E$30:$E$40</c15:sqref>
                  </c15:fullRef>
                </c:ext>
              </c:extLst>
              <c:f>'Ad-Hoc Maint- Input dist'!$E$30:$E$39</c:f>
              <c:numCache>
                <c:formatCode>General</c:formatCode>
                <c:ptCount val="10"/>
                <c:pt idx="0">
                  <c:v>54</c:v>
                </c:pt>
                <c:pt idx="1">
                  <c:v>104</c:v>
                </c:pt>
                <c:pt idx="2">
                  <c:v>154</c:v>
                </c:pt>
                <c:pt idx="3">
                  <c:v>204</c:v>
                </c:pt>
                <c:pt idx="4">
                  <c:v>254</c:v>
                </c:pt>
                <c:pt idx="5">
                  <c:v>304</c:v>
                </c:pt>
                <c:pt idx="6">
                  <c:v>354</c:v>
                </c:pt>
                <c:pt idx="7">
                  <c:v>404</c:v>
                </c:pt>
                <c:pt idx="8">
                  <c:v>454</c:v>
                </c:pt>
                <c:pt idx="9">
                  <c:v>504</c:v>
                </c:pt>
              </c:numCache>
            </c:numRef>
          </c:cat>
          <c:val>
            <c:numRef>
              <c:extLst>
                <c:ext xmlns:c15="http://schemas.microsoft.com/office/drawing/2012/chart" uri="{02D57815-91ED-43cb-92C2-25804820EDAC}">
                  <c15:fullRef>
                    <c15:sqref>'Ad-Hoc Maint- Input dist'!$G$30:$G$40</c15:sqref>
                  </c15:fullRef>
                </c:ext>
              </c:extLst>
              <c:f>'Ad-Hoc Maint- Input dist'!$G$30:$G$39</c:f>
              <c:numCache>
                <c:formatCode>General</c:formatCode>
                <c:ptCount val="10"/>
                <c:pt idx="0">
                  <c:v>15.7</c:v>
                </c:pt>
                <c:pt idx="1">
                  <c:v>15.7</c:v>
                </c:pt>
                <c:pt idx="2">
                  <c:v>15.7</c:v>
                </c:pt>
                <c:pt idx="3">
                  <c:v>15.7</c:v>
                </c:pt>
                <c:pt idx="4">
                  <c:v>15.7</c:v>
                </c:pt>
                <c:pt idx="5">
                  <c:v>15.7</c:v>
                </c:pt>
                <c:pt idx="6">
                  <c:v>15.7</c:v>
                </c:pt>
                <c:pt idx="7">
                  <c:v>15.7</c:v>
                </c:pt>
                <c:pt idx="8">
                  <c:v>15.7</c:v>
                </c:pt>
                <c:pt idx="9">
                  <c:v>15.7</c:v>
                </c:pt>
              </c:numCache>
            </c:numRef>
          </c:val>
          <c:extLst xmlns:c16r2="http://schemas.microsoft.com/office/drawing/2015/06/chart">
            <c:ext xmlns:c16="http://schemas.microsoft.com/office/drawing/2014/chart" uri="{C3380CC4-5D6E-409C-BE32-E72D297353CC}">
              <c16:uniqueId val="{00000001-1169-4F55-85E9-F992F3D0E36D}"/>
            </c:ext>
          </c:extLst>
        </c:ser>
        <c:dLbls>
          <c:showLegendKey val="0"/>
          <c:showVal val="0"/>
          <c:showCatName val="0"/>
          <c:showSerName val="0"/>
          <c:showPercent val="0"/>
          <c:showBubbleSize val="0"/>
        </c:dLbls>
        <c:gapWidth val="0"/>
        <c:overlap val="-27"/>
        <c:axId val="766669344"/>
        <c:axId val="766668256"/>
      </c:barChart>
      <c:catAx>
        <c:axId val="76666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68256"/>
        <c:crosses val="autoZero"/>
        <c:auto val="1"/>
        <c:lblAlgn val="ctr"/>
        <c:lblOffset val="100"/>
        <c:noMultiLvlLbl val="0"/>
      </c:catAx>
      <c:valAx>
        <c:axId val="76666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69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baseline="0">
                <a:effectLst/>
              </a:rPr>
              <a:t>General Consumables Input distribution - Normal </a:t>
            </a:r>
            <a:endParaRPr lang="en-AU" sz="1400">
              <a:effectLst/>
            </a:endParaRPr>
          </a:p>
        </c:rich>
      </c:tx>
      <c:layout>
        <c:manualLayout>
          <c:xMode val="edge"/>
          <c:yMode val="edge"/>
          <c:x val="0.17420983592533054"/>
          <c:y val="3.707138380246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'General Consumables- Input Dist'!$G$21</c:f>
              <c:strCache>
                <c:ptCount val="1"/>
                <c:pt idx="0">
                  <c:v>Observed frequency</c:v>
                </c:pt>
              </c:strCache>
            </c:strRef>
          </c:tx>
          <c:spPr>
            <a:solidFill>
              <a:schemeClr val="accent1"/>
            </a:solidFill>
            <a:ln>
              <a:noFill/>
            </a:ln>
            <a:effectLst/>
          </c:spPr>
          <c:invertIfNegative val="0"/>
          <c:cat>
            <c:numRef>
              <c:f>'General Consumables- Input Dist'!$F$22:$F$27</c:f>
              <c:numCache>
                <c:formatCode>General</c:formatCode>
                <c:ptCount val="6"/>
                <c:pt idx="0">
                  <c:v>600</c:v>
                </c:pt>
                <c:pt idx="1">
                  <c:v>625</c:v>
                </c:pt>
                <c:pt idx="2">
                  <c:v>650</c:v>
                </c:pt>
                <c:pt idx="3">
                  <c:v>675</c:v>
                </c:pt>
                <c:pt idx="4">
                  <c:v>700</c:v>
                </c:pt>
                <c:pt idx="5">
                  <c:v>725</c:v>
                </c:pt>
              </c:numCache>
            </c:numRef>
          </c:cat>
          <c:val>
            <c:numRef>
              <c:f>'General Consumables- Input Dist'!$G$22:$G$27</c:f>
              <c:numCache>
                <c:formatCode>General</c:formatCode>
                <c:ptCount val="6"/>
                <c:pt idx="0">
                  <c:v>15</c:v>
                </c:pt>
                <c:pt idx="1">
                  <c:v>27</c:v>
                </c:pt>
                <c:pt idx="2">
                  <c:v>48</c:v>
                </c:pt>
                <c:pt idx="3">
                  <c:v>45</c:v>
                </c:pt>
                <c:pt idx="4">
                  <c:v>17</c:v>
                </c:pt>
                <c:pt idx="5">
                  <c:v>5</c:v>
                </c:pt>
              </c:numCache>
            </c:numRef>
          </c:val>
          <c:extLst xmlns:c16r2="http://schemas.microsoft.com/office/drawing/2015/06/chart">
            <c:ext xmlns:c16="http://schemas.microsoft.com/office/drawing/2014/chart" uri="{C3380CC4-5D6E-409C-BE32-E72D297353CC}">
              <c16:uniqueId val="{00000000-EB90-496D-A339-1EFDEB8A40B6}"/>
            </c:ext>
          </c:extLst>
        </c:ser>
        <c:ser>
          <c:idx val="1"/>
          <c:order val="1"/>
          <c:tx>
            <c:strRef>
              <c:f>'General Consumables- Input Dist'!$H$21</c:f>
              <c:strCache>
                <c:ptCount val="1"/>
                <c:pt idx="0">
                  <c:v>Expected frequency</c:v>
                </c:pt>
              </c:strCache>
            </c:strRef>
          </c:tx>
          <c:spPr>
            <a:solidFill>
              <a:schemeClr val="accent2"/>
            </a:solidFill>
            <a:ln>
              <a:noFill/>
            </a:ln>
            <a:effectLst/>
          </c:spPr>
          <c:invertIfNegative val="0"/>
          <c:cat>
            <c:numRef>
              <c:f>'General Consumables- Input Dist'!$F$22:$F$27</c:f>
              <c:numCache>
                <c:formatCode>General</c:formatCode>
                <c:ptCount val="6"/>
                <c:pt idx="0">
                  <c:v>600</c:v>
                </c:pt>
                <c:pt idx="1">
                  <c:v>625</c:v>
                </c:pt>
                <c:pt idx="2">
                  <c:v>650</c:v>
                </c:pt>
                <c:pt idx="3">
                  <c:v>675</c:v>
                </c:pt>
                <c:pt idx="4">
                  <c:v>700</c:v>
                </c:pt>
                <c:pt idx="5">
                  <c:v>725</c:v>
                </c:pt>
              </c:numCache>
            </c:numRef>
          </c:cat>
          <c:val>
            <c:numRef>
              <c:f>'General Consumables- Input Dist'!$H$22:$H$27</c:f>
              <c:numCache>
                <c:formatCode>0.00</c:formatCode>
                <c:ptCount val="6"/>
                <c:pt idx="0">
                  <c:v>12.350890207757091</c:v>
                </c:pt>
                <c:pt idx="1">
                  <c:v>30.525463683257314</c:v>
                </c:pt>
                <c:pt idx="2">
                  <c:v>48.505833630588938</c:v>
                </c:pt>
                <c:pt idx="3">
                  <c:v>41.377752998364329</c:v>
                </c:pt>
                <c:pt idx="4">
                  <c:v>18.94189457274959</c:v>
                </c:pt>
                <c:pt idx="5">
                  <c:v>4.6454236504131075</c:v>
                </c:pt>
              </c:numCache>
            </c:numRef>
          </c:val>
          <c:extLst xmlns:c16r2="http://schemas.microsoft.com/office/drawing/2015/06/chart">
            <c:ext xmlns:c16="http://schemas.microsoft.com/office/drawing/2014/chart" uri="{C3380CC4-5D6E-409C-BE32-E72D297353CC}">
              <c16:uniqueId val="{00000001-EB90-496D-A339-1EFDEB8A40B6}"/>
            </c:ext>
          </c:extLst>
        </c:ser>
        <c:dLbls>
          <c:showLegendKey val="0"/>
          <c:showVal val="0"/>
          <c:showCatName val="0"/>
          <c:showSerName val="0"/>
          <c:showPercent val="0"/>
          <c:showBubbleSize val="0"/>
        </c:dLbls>
        <c:gapWidth val="0"/>
        <c:overlap val="-27"/>
        <c:axId val="766649216"/>
        <c:axId val="766661728"/>
      </c:barChart>
      <c:catAx>
        <c:axId val="76664921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61728"/>
        <c:crosses val="autoZero"/>
        <c:auto val="1"/>
        <c:lblAlgn val="ctr"/>
        <c:lblOffset val="100"/>
        <c:noMultiLvlLbl val="0"/>
      </c:catAx>
      <c:valAx>
        <c:axId val="76666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49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Cumulative Empirical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'Interest Rates Input Dist'!$E$38:$E$42</c:f>
              <c:numCache>
                <c:formatCode>0.000</c:formatCode>
                <c:ptCount val="5"/>
                <c:pt idx="0">
                  <c:v>2.7777777777777776E-2</c:v>
                </c:pt>
                <c:pt idx="1">
                  <c:v>0.1388888888888889</c:v>
                </c:pt>
                <c:pt idx="2">
                  <c:v>0.22222222222222221</c:v>
                </c:pt>
                <c:pt idx="3">
                  <c:v>0.25</c:v>
                </c:pt>
                <c:pt idx="4">
                  <c:v>1</c:v>
                </c:pt>
              </c:numCache>
            </c:numRef>
          </c:xVal>
          <c:yVal>
            <c:numRef>
              <c:f>'Interest Rates Input Dist'!$F$38:$F$42</c:f>
              <c:numCache>
                <c:formatCode>0.00%</c:formatCode>
                <c:ptCount val="5"/>
                <c:pt idx="0">
                  <c:v>4.1891666666666667E-2</c:v>
                </c:pt>
                <c:pt idx="1">
                  <c:v>4.4208333333333336E-2</c:v>
                </c:pt>
                <c:pt idx="2">
                  <c:v>4.8841666666666672E-2</c:v>
                </c:pt>
                <c:pt idx="3">
                  <c:v>5.115833333333334E-2</c:v>
                </c:pt>
                <c:pt idx="4">
                  <c:v>5.3475000000000009E-2</c:v>
                </c:pt>
              </c:numCache>
            </c:numRef>
          </c:yVal>
          <c:smooth val="0"/>
          <c:extLst xmlns:c16r2="http://schemas.microsoft.com/office/drawing/2015/06/chart">
            <c:ext xmlns:c16="http://schemas.microsoft.com/office/drawing/2014/chart" uri="{C3380CC4-5D6E-409C-BE32-E72D297353CC}">
              <c16:uniqueId val="{00000000-0B24-4299-9C12-8AB9CB5744E7}"/>
            </c:ext>
          </c:extLst>
        </c:ser>
        <c:dLbls>
          <c:showLegendKey val="0"/>
          <c:showVal val="0"/>
          <c:showCatName val="0"/>
          <c:showSerName val="0"/>
          <c:showPercent val="0"/>
          <c:showBubbleSize val="0"/>
        </c:dLbls>
        <c:axId val="766666624"/>
        <c:axId val="766663360"/>
      </c:scatterChart>
      <c:valAx>
        <c:axId val="7666666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Probability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63360"/>
        <c:crosses val="autoZero"/>
        <c:crossBetween val="midCat"/>
      </c:valAx>
      <c:valAx>
        <c:axId val="766663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Interest rates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666624"/>
        <c:crosses val="autoZero"/>
        <c:crossBetween val="midCat"/>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5</xdr:col>
      <xdr:colOff>152400</xdr:colOff>
      <xdr:row>4</xdr:row>
      <xdr:rowOff>80962</xdr:rowOff>
    </xdr:from>
    <xdr:to>
      <xdr:col>10</xdr:col>
      <xdr:colOff>447675</xdr:colOff>
      <xdr:row>18</xdr:row>
      <xdr:rowOff>157162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390525</xdr:colOff>
      <xdr:row>11</xdr:row>
      <xdr:rowOff>80961</xdr:rowOff>
    </xdr:from>
    <xdr:to>
      <xdr:col>6</xdr:col>
      <xdr:colOff>885825</xdr:colOff>
      <xdr:row>26</xdr:row>
      <xdr:rowOff>161924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676275</xdr:colOff>
      <xdr:row>4</xdr:row>
      <xdr:rowOff>23812</xdr:rowOff>
    </xdr:from>
    <xdr:to>
      <xdr:col>16</xdr:col>
      <xdr:colOff>476250</xdr:colOff>
      <xdr:row>18</xdr:row>
      <xdr:rowOff>100012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1066800</xdr:colOff>
      <xdr:row>2</xdr:row>
      <xdr:rowOff>109537</xdr:rowOff>
    </xdr:from>
    <xdr:to>
      <xdr:col>16</xdr:col>
      <xdr:colOff>76200</xdr:colOff>
      <xdr:row>16</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114301</xdr:colOff>
      <xdr:row>20</xdr:row>
      <xdr:rowOff>71437</xdr:rowOff>
    </xdr:from>
    <xdr:to>
      <xdr:col>15</xdr:col>
      <xdr:colOff>161925</xdr:colOff>
      <xdr:row>34</xdr:row>
      <xdr:rowOff>128587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123825</xdr:colOff>
      <xdr:row>36</xdr:row>
      <xdr:rowOff>176212</xdr:rowOff>
    </xdr:from>
    <xdr:to>
      <xdr:col>15</xdr:col>
      <xdr:colOff>257175</xdr:colOff>
      <xdr:row>51</xdr:row>
      <xdr:rowOff>33337</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56</xdr:row>
      <xdr:rowOff>42862</xdr:rowOff>
    </xdr:from>
    <xdr:to>
      <xdr:col>15</xdr:col>
      <xdr:colOff>276225</xdr:colOff>
      <xdr:row>70</xdr:row>
      <xdr:rowOff>100012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xdr:colOff>
      <xdr:row>74</xdr:row>
      <xdr:rowOff>109537</xdr:rowOff>
    </xdr:from>
    <xdr:to>
      <xdr:col>15</xdr:col>
      <xdr:colOff>238125</xdr:colOff>
      <xdr:row>88</xdr:row>
      <xdr:rowOff>166687</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57150</xdr:colOff>
      <xdr:row>92</xdr:row>
      <xdr:rowOff>80962</xdr:rowOff>
    </xdr:from>
    <xdr:to>
      <xdr:col>15</xdr:col>
      <xdr:colOff>266700</xdr:colOff>
      <xdr:row>106</xdr:row>
      <xdr:rowOff>138112</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110</xdr:row>
      <xdr:rowOff>14287</xdr:rowOff>
    </xdr:from>
    <xdr:to>
      <xdr:col>15</xdr:col>
      <xdr:colOff>276225</xdr:colOff>
      <xdr:row>124</xdr:row>
      <xdr:rowOff>80962</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66674</xdr:colOff>
      <xdr:row>128</xdr:row>
      <xdr:rowOff>80962</xdr:rowOff>
    </xdr:from>
    <xdr:to>
      <xdr:col>16</xdr:col>
      <xdr:colOff>133349</xdr:colOff>
      <xdr:row>142</xdr:row>
      <xdr:rowOff>147637</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28576</xdr:colOff>
      <xdr:row>144</xdr:row>
      <xdr:rowOff>71437</xdr:rowOff>
    </xdr:from>
    <xdr:to>
      <xdr:col>16</xdr:col>
      <xdr:colOff>276226</xdr:colOff>
      <xdr:row>158</xdr:row>
      <xdr:rowOff>128587</xdr:rowOff>
    </xdr:to>
    <xdr:graphicFrame macro="">
      <xdr:nvGraphicFramePr>
        <xdr:cNvPr id="22" name="Chart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76200</xdr:colOff>
      <xdr:row>161</xdr:row>
      <xdr:rowOff>90487</xdr:rowOff>
    </xdr:from>
    <xdr:to>
      <xdr:col>16</xdr:col>
      <xdr:colOff>238125</xdr:colOff>
      <xdr:row>175</xdr:row>
      <xdr:rowOff>147637</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128904</xdr:colOff>
      <xdr:row>17</xdr:row>
      <xdr:rowOff>41274</xdr:rowOff>
    </xdr:from>
    <xdr:to>
      <xdr:col>20</xdr:col>
      <xdr:colOff>472440</xdr:colOff>
      <xdr:row>39</xdr:row>
      <xdr:rowOff>132080</xdr:rowOff>
    </xdr:to>
    <xdr:graphicFrame macro="">
      <xdr:nvGraphicFramePr>
        <xdr:cNvPr id="5" name="Chart 4">
          <a:extLst>
            <a:ext uri="{FF2B5EF4-FFF2-40B4-BE49-F238E27FC236}">
              <a16:creationId xmlns:a16="http://schemas.microsoft.com/office/drawing/2014/main" xmlns="" id="{95A83BAF-D201-4F70-BCEA-D8C13FF6B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450214</xdr:colOff>
      <xdr:row>20</xdr:row>
      <xdr:rowOff>141604</xdr:rowOff>
    </xdr:from>
    <xdr:to>
      <xdr:col>17</xdr:col>
      <xdr:colOff>535940</xdr:colOff>
      <xdr:row>43</xdr:row>
      <xdr:rowOff>147320</xdr:rowOff>
    </xdr:to>
    <xdr:graphicFrame macro="">
      <xdr:nvGraphicFramePr>
        <xdr:cNvPr id="2" name="Chart 1">
          <a:extLst>
            <a:ext uri="{FF2B5EF4-FFF2-40B4-BE49-F238E27FC236}">
              <a16:creationId xmlns:a16="http://schemas.microsoft.com/office/drawing/2014/main" xmlns="" id="{276EB322-8790-4DAC-B9FF-64A2F7314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228600</xdr:colOff>
      <xdr:row>12</xdr:row>
      <xdr:rowOff>73024</xdr:rowOff>
    </xdr:from>
    <xdr:to>
      <xdr:col>18</xdr:col>
      <xdr:colOff>355600</xdr:colOff>
      <xdr:row>32</xdr:row>
      <xdr:rowOff>57150</xdr:rowOff>
    </xdr:to>
    <xdr:graphicFrame macro="">
      <xdr:nvGraphicFramePr>
        <xdr:cNvPr id="4" name="Chart 3">
          <a:extLst>
            <a:ext uri="{FF2B5EF4-FFF2-40B4-BE49-F238E27FC236}">
              <a16:creationId xmlns:a16="http://schemas.microsoft.com/office/drawing/2014/main" xmlns="" id="{64DFDE37-E5FE-4CE5-B1B8-6CE8C85CDC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806450</xdr:colOff>
      <xdr:row>7</xdr:row>
      <xdr:rowOff>19050</xdr:rowOff>
    </xdr:from>
    <xdr:to>
      <xdr:col>10</xdr:col>
      <xdr:colOff>476250</xdr:colOff>
      <xdr:row>21</xdr:row>
      <xdr:rowOff>180975</xdr:rowOff>
    </xdr:to>
    <xdr:graphicFrame macro="">
      <xdr:nvGraphicFramePr>
        <xdr:cNvPr id="3" name="Chart 2">
          <a:extLst>
            <a:ext uri="{FF2B5EF4-FFF2-40B4-BE49-F238E27FC236}">
              <a16:creationId xmlns:a16="http://schemas.microsoft.com/office/drawing/2014/main" xmlns="" id="{1FE1C07C-B97D-4236-8C91-46E50F169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0"/>
  <sheetViews>
    <sheetView showGridLines="0" zoomScale="80" zoomScaleNormal="80" workbookViewId="0">
      <selection activeCell="N3" sqref="N3:N160"/>
    </sheetView>
  </sheetViews>
  <sheetFormatPr defaultRowHeight="15" x14ac:dyDescent="0.25"/>
  <cols>
    <col min="1" max="1" width="25.7109375" bestFit="1" customWidth="1"/>
    <col min="2" max="2" width="25.7109375" customWidth="1"/>
    <col min="5" max="5" width="11" customWidth="1"/>
    <col min="7" max="8" width="19.140625" customWidth="1"/>
    <col min="10" max="11" width="10.42578125" customWidth="1"/>
    <col min="12" max="12" width="8.7109375" customWidth="1"/>
    <col min="13" max="13" width="11.5703125" bestFit="1" customWidth="1"/>
    <col min="14" max="14" width="12.7109375" customWidth="1"/>
    <col min="15" max="15" width="12.85546875" customWidth="1"/>
    <col min="16" max="16" width="8.85546875" customWidth="1"/>
    <col min="17" max="17" width="8.42578125" customWidth="1"/>
    <col min="18" max="18" width="11.5703125" bestFit="1" customWidth="1"/>
    <col min="19" max="19" width="7.85546875" customWidth="1"/>
    <col min="20" max="20" width="10.7109375" bestFit="1" customWidth="1"/>
    <col min="24" max="24" width="10.5703125" bestFit="1" customWidth="1"/>
  </cols>
  <sheetData>
    <row r="1" spans="1:24" x14ac:dyDescent="0.25">
      <c r="O1" s="36"/>
      <c r="P1" s="36"/>
    </row>
    <row r="2" spans="1:24" ht="15.75" thickBot="1" x14ac:dyDescent="0.3">
      <c r="C2" s="176" t="s">
        <v>5</v>
      </c>
      <c r="D2" s="176"/>
      <c r="E2" s="176"/>
      <c r="F2" s="176"/>
      <c r="G2" s="176"/>
      <c r="H2" s="176"/>
      <c r="I2" s="176"/>
      <c r="J2" s="176"/>
      <c r="K2" s="176"/>
      <c r="L2" s="177" t="s">
        <v>6</v>
      </c>
      <c r="M2" s="177"/>
      <c r="N2" s="177"/>
      <c r="O2" s="177"/>
      <c r="P2" s="177"/>
      <c r="Q2" s="15"/>
      <c r="R2" s="16" t="s">
        <v>6</v>
      </c>
    </row>
    <row r="3" spans="1:24" ht="45.75" thickBot="1" x14ac:dyDescent="0.3">
      <c r="A3" s="39" t="s">
        <v>35</v>
      </c>
      <c r="B3" s="53" t="s">
        <v>46</v>
      </c>
      <c r="C3" s="37" t="s">
        <v>7</v>
      </c>
      <c r="D3" s="17" t="s">
        <v>8</v>
      </c>
      <c r="E3" s="17" t="s">
        <v>9</v>
      </c>
      <c r="F3" s="17" t="s">
        <v>10</v>
      </c>
      <c r="G3" s="17" t="s">
        <v>11</v>
      </c>
      <c r="H3" s="17" t="s">
        <v>40</v>
      </c>
      <c r="I3" s="17" t="s">
        <v>13</v>
      </c>
      <c r="J3" s="18" t="s">
        <v>14</v>
      </c>
      <c r="K3" s="19" t="s">
        <v>15</v>
      </c>
      <c r="L3" s="20" t="s">
        <v>16</v>
      </c>
      <c r="M3" s="21" t="s">
        <v>17</v>
      </c>
      <c r="N3" s="22" t="s">
        <v>18</v>
      </c>
      <c r="O3" s="23" t="s">
        <v>19</v>
      </c>
      <c r="P3" s="18" t="s">
        <v>20</v>
      </c>
      <c r="Q3" s="24" t="s">
        <v>21</v>
      </c>
      <c r="R3" s="19" t="s">
        <v>22</v>
      </c>
      <c r="S3" s="19" t="s">
        <v>23</v>
      </c>
    </row>
    <row r="4" spans="1:24" ht="15.75" thickBot="1" x14ac:dyDescent="0.3">
      <c r="A4" s="49">
        <v>42743</v>
      </c>
      <c r="B4" s="52">
        <v>1</v>
      </c>
      <c r="C4" s="25">
        <v>144</v>
      </c>
      <c r="D4" s="25">
        <v>923</v>
      </c>
      <c r="E4" s="25">
        <v>39</v>
      </c>
      <c r="F4" s="25">
        <v>80</v>
      </c>
      <c r="G4" s="25">
        <v>46</v>
      </c>
      <c r="H4" s="25">
        <v>92</v>
      </c>
      <c r="I4" s="25">
        <v>1925</v>
      </c>
      <c r="J4" s="26">
        <v>6000</v>
      </c>
      <c r="K4" s="27">
        <f t="shared" ref="K4:K35" si="0">SUM(C4:J4)</f>
        <v>9249</v>
      </c>
      <c r="L4" s="25">
        <v>608</v>
      </c>
      <c r="M4" s="25">
        <v>1320</v>
      </c>
      <c r="N4" s="28">
        <v>630</v>
      </c>
      <c r="O4" s="25">
        <v>371</v>
      </c>
      <c r="P4" s="25">
        <v>157</v>
      </c>
      <c r="Q4" s="27">
        <f t="shared" ref="Q4:Q35" si="1">SUM(K4:P4)</f>
        <v>12335</v>
      </c>
      <c r="R4" s="29">
        <v>12747</v>
      </c>
      <c r="S4" s="27">
        <f t="shared" ref="S4:S35" si="2">R4-Q4</f>
        <v>412</v>
      </c>
      <c r="T4" s="47"/>
    </row>
    <row r="5" spans="1:24" ht="15.75" thickBot="1" x14ac:dyDescent="0.3">
      <c r="A5" s="38">
        <v>42750</v>
      </c>
      <c r="B5" s="51">
        <v>2</v>
      </c>
      <c r="C5" s="25">
        <v>144</v>
      </c>
      <c r="D5" s="25">
        <v>923</v>
      </c>
      <c r="E5" s="25">
        <v>39</v>
      </c>
      <c r="F5" s="25">
        <v>80</v>
      </c>
      <c r="G5" s="25">
        <v>46</v>
      </c>
      <c r="H5" s="25">
        <v>92</v>
      </c>
      <c r="I5" s="25">
        <v>1925</v>
      </c>
      <c r="J5" s="26">
        <v>6000</v>
      </c>
      <c r="K5" s="27">
        <f t="shared" si="0"/>
        <v>9249</v>
      </c>
      <c r="L5" s="30">
        <v>651</v>
      </c>
      <c r="M5" s="30">
        <v>1253</v>
      </c>
      <c r="N5" s="31">
        <v>681</v>
      </c>
      <c r="O5" s="30">
        <v>30</v>
      </c>
      <c r="P5" s="30">
        <v>288</v>
      </c>
      <c r="Q5" s="27">
        <f t="shared" si="1"/>
        <v>12152</v>
      </c>
      <c r="R5" s="32">
        <v>12216</v>
      </c>
      <c r="S5" s="27">
        <f t="shared" si="2"/>
        <v>64</v>
      </c>
      <c r="T5" s="47"/>
    </row>
    <row r="6" spans="1:24" ht="15.75" thickBot="1" x14ac:dyDescent="0.3">
      <c r="A6" s="38">
        <v>42757</v>
      </c>
      <c r="B6" s="51">
        <v>3</v>
      </c>
      <c r="C6" s="25">
        <v>144</v>
      </c>
      <c r="D6" s="25">
        <v>923</v>
      </c>
      <c r="E6" s="25">
        <v>39</v>
      </c>
      <c r="F6" s="25">
        <v>80</v>
      </c>
      <c r="G6" s="25">
        <v>46</v>
      </c>
      <c r="H6" s="25">
        <v>92</v>
      </c>
      <c r="I6" s="25">
        <v>1925</v>
      </c>
      <c r="J6" s="26">
        <v>6000</v>
      </c>
      <c r="K6" s="27">
        <f t="shared" si="0"/>
        <v>9249</v>
      </c>
      <c r="L6" s="30">
        <v>578</v>
      </c>
      <c r="M6" s="30">
        <v>1276</v>
      </c>
      <c r="N6" s="31">
        <v>589</v>
      </c>
      <c r="O6" s="30">
        <v>116</v>
      </c>
      <c r="P6" s="30">
        <v>148</v>
      </c>
      <c r="Q6" s="27">
        <f t="shared" si="1"/>
        <v>11956</v>
      </c>
      <c r="R6" s="32">
        <v>13242</v>
      </c>
      <c r="S6" s="27">
        <f t="shared" si="2"/>
        <v>1286</v>
      </c>
      <c r="T6" s="47"/>
    </row>
    <row r="7" spans="1:24" ht="15.75" thickBot="1" x14ac:dyDescent="0.3">
      <c r="A7" s="38">
        <v>42764</v>
      </c>
      <c r="B7" s="51">
        <v>4</v>
      </c>
      <c r="C7" s="25">
        <v>144</v>
      </c>
      <c r="D7" s="25">
        <v>923</v>
      </c>
      <c r="E7" s="25">
        <v>39</v>
      </c>
      <c r="F7" s="25">
        <v>80</v>
      </c>
      <c r="G7" s="25">
        <v>46</v>
      </c>
      <c r="H7" s="25">
        <v>92</v>
      </c>
      <c r="I7" s="25">
        <v>1925</v>
      </c>
      <c r="J7" s="26">
        <v>6000</v>
      </c>
      <c r="K7" s="27">
        <f t="shared" si="0"/>
        <v>9249</v>
      </c>
      <c r="L7" s="30">
        <v>633</v>
      </c>
      <c r="M7" s="30">
        <v>1318</v>
      </c>
      <c r="N7" s="31">
        <v>653</v>
      </c>
      <c r="O7" s="30">
        <v>282</v>
      </c>
      <c r="P7" s="30">
        <v>26</v>
      </c>
      <c r="Q7" s="27">
        <f t="shared" si="1"/>
        <v>12161</v>
      </c>
      <c r="R7" s="32">
        <v>12907</v>
      </c>
      <c r="S7" s="27">
        <f t="shared" si="2"/>
        <v>746</v>
      </c>
      <c r="T7" s="47"/>
    </row>
    <row r="8" spans="1:24" ht="15.75" thickBot="1" x14ac:dyDescent="0.3">
      <c r="A8" s="38">
        <v>42771</v>
      </c>
      <c r="B8" s="52">
        <v>1</v>
      </c>
      <c r="C8" s="25">
        <v>144</v>
      </c>
      <c r="D8" s="25">
        <v>923</v>
      </c>
      <c r="E8" s="25">
        <v>39</v>
      </c>
      <c r="F8" s="25">
        <v>80</v>
      </c>
      <c r="G8" s="25">
        <v>46</v>
      </c>
      <c r="H8" s="25">
        <v>92</v>
      </c>
      <c r="I8" s="25">
        <v>1925</v>
      </c>
      <c r="J8" s="26">
        <v>6000</v>
      </c>
      <c r="K8" s="27">
        <f t="shared" si="0"/>
        <v>9249</v>
      </c>
      <c r="L8" s="30">
        <v>644</v>
      </c>
      <c r="M8" s="30">
        <v>1428</v>
      </c>
      <c r="N8" s="31">
        <v>670</v>
      </c>
      <c r="O8" s="30">
        <v>66</v>
      </c>
      <c r="P8" s="30">
        <v>32</v>
      </c>
      <c r="Q8" s="27">
        <f t="shared" si="1"/>
        <v>12089</v>
      </c>
      <c r="R8" s="32">
        <v>14046</v>
      </c>
      <c r="S8" s="27">
        <f t="shared" si="2"/>
        <v>1957</v>
      </c>
      <c r="T8" s="47"/>
    </row>
    <row r="9" spans="1:24" ht="15.75" thickBot="1" x14ac:dyDescent="0.3">
      <c r="A9" s="38">
        <v>42778</v>
      </c>
      <c r="B9" s="51">
        <v>2</v>
      </c>
      <c r="C9" s="25">
        <v>144</v>
      </c>
      <c r="D9" s="25">
        <v>923</v>
      </c>
      <c r="E9" s="25">
        <v>39</v>
      </c>
      <c r="F9" s="25">
        <v>80</v>
      </c>
      <c r="G9" s="25">
        <v>46</v>
      </c>
      <c r="H9" s="25">
        <v>92</v>
      </c>
      <c r="I9" s="25">
        <v>1925</v>
      </c>
      <c r="J9" s="26">
        <v>6000</v>
      </c>
      <c r="K9" s="27">
        <f t="shared" si="0"/>
        <v>9249</v>
      </c>
      <c r="L9" s="30">
        <v>630</v>
      </c>
      <c r="M9" s="30">
        <v>1352</v>
      </c>
      <c r="N9" s="31">
        <v>595</v>
      </c>
      <c r="O9" s="30">
        <v>240</v>
      </c>
      <c r="P9" s="30">
        <v>156</v>
      </c>
      <c r="Q9" s="27">
        <f t="shared" si="1"/>
        <v>12222</v>
      </c>
      <c r="R9" s="32">
        <v>13641</v>
      </c>
      <c r="S9" s="27">
        <f t="shared" si="2"/>
        <v>1419</v>
      </c>
      <c r="T9" s="47"/>
    </row>
    <row r="10" spans="1:24" ht="15.75" thickBot="1" x14ac:dyDescent="0.3">
      <c r="A10" s="38">
        <v>42785</v>
      </c>
      <c r="B10" s="51">
        <v>3</v>
      </c>
      <c r="C10" s="25">
        <v>144</v>
      </c>
      <c r="D10" s="25">
        <v>923</v>
      </c>
      <c r="E10" s="25">
        <v>39</v>
      </c>
      <c r="F10" s="25">
        <v>80</v>
      </c>
      <c r="G10" s="25">
        <v>46</v>
      </c>
      <c r="H10" s="25">
        <v>92</v>
      </c>
      <c r="I10" s="25">
        <v>1925</v>
      </c>
      <c r="J10" s="26">
        <v>6000</v>
      </c>
      <c r="K10" s="27">
        <f t="shared" si="0"/>
        <v>9249</v>
      </c>
      <c r="L10" s="30">
        <v>630</v>
      </c>
      <c r="M10" s="30">
        <v>1244</v>
      </c>
      <c r="N10" s="31">
        <v>643</v>
      </c>
      <c r="O10" s="30">
        <v>65</v>
      </c>
      <c r="P10" s="30">
        <v>78</v>
      </c>
      <c r="Q10" s="27">
        <f t="shared" si="1"/>
        <v>11909</v>
      </c>
      <c r="R10" s="32">
        <v>12948</v>
      </c>
      <c r="S10" s="27">
        <f t="shared" si="2"/>
        <v>1039</v>
      </c>
      <c r="T10" s="47"/>
    </row>
    <row r="11" spans="1:24" ht="15.75" thickBot="1" x14ac:dyDescent="0.3">
      <c r="A11" s="38">
        <v>42792</v>
      </c>
      <c r="B11" s="51">
        <v>4</v>
      </c>
      <c r="C11" s="25">
        <v>144</v>
      </c>
      <c r="D11" s="25">
        <v>923</v>
      </c>
      <c r="E11" s="25">
        <v>39</v>
      </c>
      <c r="F11" s="25">
        <v>80</v>
      </c>
      <c r="G11" s="25">
        <v>46</v>
      </c>
      <c r="H11" s="25">
        <v>92</v>
      </c>
      <c r="I11" s="25">
        <v>1925</v>
      </c>
      <c r="J11" s="26">
        <v>6000</v>
      </c>
      <c r="K11" s="27">
        <f t="shared" si="0"/>
        <v>9249</v>
      </c>
      <c r="L11" s="30">
        <v>628</v>
      </c>
      <c r="M11" s="30">
        <v>1356</v>
      </c>
      <c r="N11" s="31">
        <v>654</v>
      </c>
      <c r="O11" s="30">
        <v>33</v>
      </c>
      <c r="P11" s="30">
        <v>295</v>
      </c>
      <c r="Q11" s="27">
        <f t="shared" si="1"/>
        <v>12215</v>
      </c>
      <c r="R11" s="32">
        <v>13426</v>
      </c>
      <c r="S11" s="27">
        <f t="shared" si="2"/>
        <v>1211</v>
      </c>
      <c r="T11" s="47"/>
    </row>
    <row r="12" spans="1:24" ht="15.75" thickBot="1" x14ac:dyDescent="0.3">
      <c r="A12" s="38">
        <v>42799</v>
      </c>
      <c r="B12" s="52">
        <v>1</v>
      </c>
      <c r="C12" s="25">
        <v>144</v>
      </c>
      <c r="D12" s="25">
        <v>923</v>
      </c>
      <c r="E12" s="25">
        <v>39</v>
      </c>
      <c r="F12" s="25">
        <v>80</v>
      </c>
      <c r="G12" s="25">
        <v>46</v>
      </c>
      <c r="H12" s="25">
        <v>92</v>
      </c>
      <c r="I12" s="25">
        <v>1925</v>
      </c>
      <c r="J12" s="26">
        <v>6000</v>
      </c>
      <c r="K12" s="27">
        <f t="shared" si="0"/>
        <v>9249</v>
      </c>
      <c r="L12" s="30">
        <v>656</v>
      </c>
      <c r="M12" s="30">
        <v>1303</v>
      </c>
      <c r="N12" s="31">
        <v>674</v>
      </c>
      <c r="O12" s="30">
        <v>121</v>
      </c>
      <c r="P12" s="30">
        <v>65</v>
      </c>
      <c r="Q12" s="27">
        <f t="shared" si="1"/>
        <v>12068</v>
      </c>
      <c r="R12" s="32">
        <v>13392</v>
      </c>
      <c r="S12" s="27">
        <f t="shared" si="2"/>
        <v>1324</v>
      </c>
      <c r="T12" s="47"/>
      <c r="X12" s="48"/>
    </row>
    <row r="13" spans="1:24" ht="15.75" thickBot="1" x14ac:dyDescent="0.3">
      <c r="A13" s="38">
        <v>42806</v>
      </c>
      <c r="B13" s="51">
        <v>2</v>
      </c>
      <c r="C13" s="25">
        <v>144</v>
      </c>
      <c r="D13" s="25">
        <v>923</v>
      </c>
      <c r="E13" s="25">
        <v>39</v>
      </c>
      <c r="F13" s="25">
        <v>80</v>
      </c>
      <c r="G13" s="25">
        <v>46</v>
      </c>
      <c r="H13" s="25">
        <v>92</v>
      </c>
      <c r="I13" s="25">
        <v>1925</v>
      </c>
      <c r="J13" s="26">
        <v>6000</v>
      </c>
      <c r="K13" s="27">
        <f t="shared" si="0"/>
        <v>9249</v>
      </c>
      <c r="L13" s="30">
        <v>589</v>
      </c>
      <c r="M13" s="30">
        <v>1327</v>
      </c>
      <c r="N13" s="31">
        <v>600</v>
      </c>
      <c r="O13" s="30">
        <v>63</v>
      </c>
      <c r="P13" s="30">
        <v>282</v>
      </c>
      <c r="Q13" s="27">
        <f t="shared" si="1"/>
        <v>12110</v>
      </c>
      <c r="R13" s="32">
        <v>13445</v>
      </c>
      <c r="S13" s="27">
        <f t="shared" si="2"/>
        <v>1335</v>
      </c>
      <c r="T13" s="47"/>
      <c r="V13" s="48"/>
    </row>
    <row r="14" spans="1:24" ht="15.75" thickBot="1" x14ac:dyDescent="0.3">
      <c r="A14" s="38">
        <v>42813</v>
      </c>
      <c r="B14" s="51">
        <v>3</v>
      </c>
      <c r="C14" s="25">
        <v>144</v>
      </c>
      <c r="D14" s="25">
        <v>923</v>
      </c>
      <c r="E14" s="25">
        <v>39</v>
      </c>
      <c r="F14" s="25">
        <v>80</v>
      </c>
      <c r="G14" s="25">
        <v>46</v>
      </c>
      <c r="H14" s="25">
        <v>92</v>
      </c>
      <c r="I14" s="25">
        <v>1925</v>
      </c>
      <c r="J14" s="26">
        <v>6000</v>
      </c>
      <c r="K14" s="27">
        <f t="shared" si="0"/>
        <v>9249</v>
      </c>
      <c r="L14" s="30">
        <v>618</v>
      </c>
      <c r="M14" s="30">
        <v>1208</v>
      </c>
      <c r="N14" s="31">
        <v>586</v>
      </c>
      <c r="O14" s="30">
        <v>125</v>
      </c>
      <c r="P14" s="30">
        <v>259</v>
      </c>
      <c r="Q14" s="27">
        <f t="shared" si="1"/>
        <v>12045</v>
      </c>
      <c r="R14" s="32">
        <v>12448</v>
      </c>
      <c r="S14" s="27">
        <f t="shared" si="2"/>
        <v>403</v>
      </c>
      <c r="T14" s="47"/>
    </row>
    <row r="15" spans="1:24" ht="15.75" thickBot="1" x14ac:dyDescent="0.3">
      <c r="A15" s="38">
        <v>42820</v>
      </c>
      <c r="B15" s="51">
        <v>4</v>
      </c>
      <c r="C15" s="25">
        <v>144</v>
      </c>
      <c r="D15" s="25">
        <v>923</v>
      </c>
      <c r="E15" s="25">
        <v>39</v>
      </c>
      <c r="F15" s="25">
        <v>80</v>
      </c>
      <c r="G15" s="25">
        <v>46</v>
      </c>
      <c r="H15" s="25">
        <v>92</v>
      </c>
      <c r="I15" s="25">
        <v>1925</v>
      </c>
      <c r="J15" s="26">
        <v>6000</v>
      </c>
      <c r="K15" s="27">
        <f t="shared" si="0"/>
        <v>9249</v>
      </c>
      <c r="L15" s="30">
        <v>639</v>
      </c>
      <c r="M15" s="30">
        <v>1246</v>
      </c>
      <c r="N15" s="31">
        <v>612</v>
      </c>
      <c r="O15" s="30">
        <v>61</v>
      </c>
      <c r="P15" s="30">
        <v>208</v>
      </c>
      <c r="Q15" s="27">
        <f t="shared" si="1"/>
        <v>12015</v>
      </c>
      <c r="R15" s="32">
        <v>12573</v>
      </c>
      <c r="S15" s="27">
        <f t="shared" si="2"/>
        <v>558</v>
      </c>
      <c r="T15" s="47"/>
    </row>
    <row r="16" spans="1:24" ht="15.75" thickBot="1" x14ac:dyDescent="0.3">
      <c r="A16" s="38">
        <v>42827</v>
      </c>
      <c r="B16" s="52">
        <v>1</v>
      </c>
      <c r="C16" s="25">
        <v>144</v>
      </c>
      <c r="D16" s="25">
        <v>923</v>
      </c>
      <c r="E16" s="25">
        <v>39</v>
      </c>
      <c r="F16" s="25">
        <v>80</v>
      </c>
      <c r="G16" s="25">
        <v>46</v>
      </c>
      <c r="H16" s="25">
        <v>92</v>
      </c>
      <c r="I16" s="25">
        <v>1925</v>
      </c>
      <c r="J16" s="26">
        <v>6000</v>
      </c>
      <c r="K16" s="27">
        <f t="shared" si="0"/>
        <v>9249</v>
      </c>
      <c r="L16" s="30">
        <v>623</v>
      </c>
      <c r="M16" s="30">
        <v>1248</v>
      </c>
      <c r="N16" s="31">
        <v>628</v>
      </c>
      <c r="O16" s="30">
        <v>163</v>
      </c>
      <c r="P16" s="30">
        <v>88</v>
      </c>
      <c r="Q16" s="27">
        <f t="shared" si="1"/>
        <v>11999</v>
      </c>
      <c r="R16" s="32">
        <v>12375</v>
      </c>
      <c r="S16" s="27">
        <f t="shared" si="2"/>
        <v>376</v>
      </c>
      <c r="T16" s="47"/>
    </row>
    <row r="17" spans="1:20" ht="15.75" thickBot="1" x14ac:dyDescent="0.3">
      <c r="A17" s="38">
        <v>42834</v>
      </c>
      <c r="B17" s="51">
        <v>2</v>
      </c>
      <c r="C17" s="25">
        <v>144</v>
      </c>
      <c r="D17" s="25">
        <v>923</v>
      </c>
      <c r="E17" s="25">
        <v>39</v>
      </c>
      <c r="F17" s="25">
        <v>80</v>
      </c>
      <c r="G17" s="25">
        <v>46</v>
      </c>
      <c r="H17" s="25">
        <v>92</v>
      </c>
      <c r="I17" s="25">
        <v>1925</v>
      </c>
      <c r="J17" s="26">
        <v>6000</v>
      </c>
      <c r="K17" s="27">
        <f t="shared" si="0"/>
        <v>9249</v>
      </c>
      <c r="L17" s="30">
        <v>658</v>
      </c>
      <c r="M17" s="30">
        <v>1207</v>
      </c>
      <c r="N17" s="31">
        <v>667</v>
      </c>
      <c r="O17" s="30">
        <v>302</v>
      </c>
      <c r="P17" s="30">
        <v>247</v>
      </c>
      <c r="Q17" s="27">
        <f t="shared" si="1"/>
        <v>12330</v>
      </c>
      <c r="R17" s="32">
        <v>12524</v>
      </c>
      <c r="S17" s="27">
        <f t="shared" si="2"/>
        <v>194</v>
      </c>
      <c r="T17" s="47"/>
    </row>
    <row r="18" spans="1:20" ht="15.75" thickBot="1" x14ac:dyDescent="0.3">
      <c r="A18" s="38">
        <v>42841</v>
      </c>
      <c r="B18" s="51">
        <v>3</v>
      </c>
      <c r="C18" s="25">
        <v>144</v>
      </c>
      <c r="D18" s="25">
        <v>923</v>
      </c>
      <c r="E18" s="25">
        <v>39</v>
      </c>
      <c r="F18" s="25">
        <v>80</v>
      </c>
      <c r="G18" s="25">
        <v>46</v>
      </c>
      <c r="H18" s="25">
        <v>92</v>
      </c>
      <c r="I18" s="25">
        <v>1925</v>
      </c>
      <c r="J18" s="26">
        <v>6000</v>
      </c>
      <c r="K18" s="27">
        <f t="shared" si="0"/>
        <v>9249</v>
      </c>
      <c r="L18" s="30">
        <v>594</v>
      </c>
      <c r="M18" s="30">
        <v>1309</v>
      </c>
      <c r="N18" s="31">
        <v>610</v>
      </c>
      <c r="O18" s="30">
        <v>67</v>
      </c>
      <c r="P18" s="30">
        <v>254</v>
      </c>
      <c r="Q18" s="27">
        <f t="shared" si="1"/>
        <v>12083</v>
      </c>
      <c r="R18" s="32">
        <v>12577</v>
      </c>
      <c r="S18" s="27">
        <f t="shared" si="2"/>
        <v>494</v>
      </c>
      <c r="T18" s="47"/>
    </row>
    <row r="19" spans="1:20" ht="15.75" thickBot="1" x14ac:dyDescent="0.3">
      <c r="A19" s="38">
        <v>42848</v>
      </c>
      <c r="B19" s="51">
        <v>4</v>
      </c>
      <c r="C19" s="25">
        <v>144</v>
      </c>
      <c r="D19" s="25">
        <v>923</v>
      </c>
      <c r="E19" s="25">
        <v>39</v>
      </c>
      <c r="F19" s="25">
        <v>80</v>
      </c>
      <c r="G19" s="25">
        <v>46</v>
      </c>
      <c r="H19" s="25">
        <v>92</v>
      </c>
      <c r="I19" s="25">
        <v>1925</v>
      </c>
      <c r="J19" s="26">
        <v>6000</v>
      </c>
      <c r="K19" s="27">
        <f t="shared" si="0"/>
        <v>9249</v>
      </c>
      <c r="L19" s="30">
        <v>621</v>
      </c>
      <c r="M19" s="30">
        <v>1289</v>
      </c>
      <c r="N19" s="31">
        <v>704</v>
      </c>
      <c r="O19" s="30">
        <v>357</v>
      </c>
      <c r="P19" s="30">
        <v>280</v>
      </c>
      <c r="Q19" s="27">
        <f t="shared" si="1"/>
        <v>12500</v>
      </c>
      <c r="R19" s="32">
        <v>12548</v>
      </c>
      <c r="S19" s="27">
        <f t="shared" si="2"/>
        <v>48</v>
      </c>
      <c r="T19" s="47"/>
    </row>
    <row r="20" spans="1:20" ht="15.75" thickBot="1" x14ac:dyDescent="0.3">
      <c r="A20" s="38">
        <v>42855</v>
      </c>
      <c r="B20" s="52">
        <v>1</v>
      </c>
      <c r="C20" s="25">
        <v>144</v>
      </c>
      <c r="D20" s="25">
        <v>923</v>
      </c>
      <c r="E20" s="25">
        <v>39</v>
      </c>
      <c r="F20" s="25">
        <v>80</v>
      </c>
      <c r="G20" s="25">
        <v>46</v>
      </c>
      <c r="H20" s="25">
        <v>92</v>
      </c>
      <c r="I20" s="25">
        <v>1925</v>
      </c>
      <c r="J20" s="26">
        <v>6000</v>
      </c>
      <c r="K20" s="27">
        <f t="shared" si="0"/>
        <v>9249</v>
      </c>
      <c r="L20" s="30">
        <v>672</v>
      </c>
      <c r="M20" s="30">
        <v>1314</v>
      </c>
      <c r="N20" s="31">
        <v>700</v>
      </c>
      <c r="O20" s="30">
        <v>291</v>
      </c>
      <c r="P20" s="30">
        <v>96</v>
      </c>
      <c r="Q20" s="27">
        <f t="shared" si="1"/>
        <v>12322</v>
      </c>
      <c r="R20" s="32">
        <v>13156</v>
      </c>
      <c r="S20" s="27">
        <f t="shared" si="2"/>
        <v>834</v>
      </c>
      <c r="T20" s="47"/>
    </row>
    <row r="21" spans="1:20" ht="15.75" thickBot="1" x14ac:dyDescent="0.3">
      <c r="A21" s="38">
        <v>42862</v>
      </c>
      <c r="B21" s="51">
        <v>2</v>
      </c>
      <c r="C21" s="25">
        <v>144</v>
      </c>
      <c r="D21" s="25">
        <v>923</v>
      </c>
      <c r="E21" s="25">
        <v>39</v>
      </c>
      <c r="F21" s="25">
        <v>80</v>
      </c>
      <c r="G21" s="25">
        <v>46</v>
      </c>
      <c r="H21" s="25">
        <v>92</v>
      </c>
      <c r="I21" s="25">
        <v>1925</v>
      </c>
      <c r="J21" s="26">
        <v>6000</v>
      </c>
      <c r="K21" s="27">
        <f t="shared" si="0"/>
        <v>9249</v>
      </c>
      <c r="L21" s="30">
        <v>592</v>
      </c>
      <c r="M21" s="30">
        <v>1341</v>
      </c>
      <c r="N21" s="31">
        <v>593</v>
      </c>
      <c r="O21" s="30">
        <v>102</v>
      </c>
      <c r="P21" s="30">
        <v>76</v>
      </c>
      <c r="Q21" s="27">
        <f t="shared" si="1"/>
        <v>11953</v>
      </c>
      <c r="R21" s="32">
        <v>13301</v>
      </c>
      <c r="S21" s="27">
        <f t="shared" si="2"/>
        <v>1348</v>
      </c>
      <c r="T21" s="47"/>
    </row>
    <row r="22" spans="1:20" ht="15.75" thickBot="1" x14ac:dyDescent="0.3">
      <c r="A22" s="38">
        <v>42869</v>
      </c>
      <c r="B22" s="51">
        <v>3</v>
      </c>
      <c r="C22" s="25">
        <v>144</v>
      </c>
      <c r="D22" s="25">
        <v>923</v>
      </c>
      <c r="E22" s="25">
        <v>39</v>
      </c>
      <c r="F22" s="25">
        <v>80</v>
      </c>
      <c r="G22" s="25">
        <v>46</v>
      </c>
      <c r="H22" s="25">
        <v>92</v>
      </c>
      <c r="I22" s="25">
        <v>1925</v>
      </c>
      <c r="J22" s="26">
        <v>6000</v>
      </c>
      <c r="K22" s="27">
        <f t="shared" si="0"/>
        <v>9249</v>
      </c>
      <c r="L22" s="30">
        <v>653</v>
      </c>
      <c r="M22" s="30">
        <v>1182</v>
      </c>
      <c r="N22" s="31">
        <v>652</v>
      </c>
      <c r="O22" s="30">
        <v>16</v>
      </c>
      <c r="P22" s="30">
        <v>219</v>
      </c>
      <c r="Q22" s="27">
        <f t="shared" si="1"/>
        <v>11971</v>
      </c>
      <c r="R22" s="32">
        <v>12393</v>
      </c>
      <c r="S22" s="27">
        <f t="shared" si="2"/>
        <v>422</v>
      </c>
      <c r="T22" s="47"/>
    </row>
    <row r="23" spans="1:20" ht="15.75" thickBot="1" x14ac:dyDescent="0.3">
      <c r="A23" s="38">
        <v>42876</v>
      </c>
      <c r="B23" s="51">
        <v>4</v>
      </c>
      <c r="C23" s="25">
        <v>144</v>
      </c>
      <c r="D23" s="25">
        <v>923</v>
      </c>
      <c r="E23" s="25">
        <v>39</v>
      </c>
      <c r="F23" s="25">
        <v>80</v>
      </c>
      <c r="G23" s="25">
        <v>46</v>
      </c>
      <c r="H23" s="25">
        <v>92</v>
      </c>
      <c r="I23" s="25">
        <v>1925</v>
      </c>
      <c r="J23" s="26">
        <v>6000</v>
      </c>
      <c r="K23" s="27">
        <f t="shared" si="0"/>
        <v>9249</v>
      </c>
      <c r="L23" s="30">
        <v>685</v>
      </c>
      <c r="M23" s="30">
        <v>1185</v>
      </c>
      <c r="N23" s="31">
        <v>639</v>
      </c>
      <c r="O23" s="30">
        <v>426</v>
      </c>
      <c r="P23" s="30">
        <v>251</v>
      </c>
      <c r="Q23" s="27">
        <f t="shared" si="1"/>
        <v>12435</v>
      </c>
      <c r="R23" s="32">
        <v>12189</v>
      </c>
      <c r="S23" s="27">
        <f t="shared" si="2"/>
        <v>-246</v>
      </c>
      <c r="T23" s="47"/>
    </row>
    <row r="24" spans="1:20" ht="15.75" thickBot="1" x14ac:dyDescent="0.3">
      <c r="A24" s="38">
        <v>42883</v>
      </c>
      <c r="B24" s="52">
        <v>1</v>
      </c>
      <c r="C24" s="25">
        <v>144</v>
      </c>
      <c r="D24" s="25">
        <v>923</v>
      </c>
      <c r="E24" s="25">
        <v>39</v>
      </c>
      <c r="F24" s="25">
        <v>80</v>
      </c>
      <c r="G24" s="25">
        <v>46</v>
      </c>
      <c r="H24" s="25">
        <v>92</v>
      </c>
      <c r="I24" s="25">
        <v>1925</v>
      </c>
      <c r="J24" s="26">
        <v>6000</v>
      </c>
      <c r="K24" s="27">
        <f t="shared" si="0"/>
        <v>9249</v>
      </c>
      <c r="L24" s="30">
        <v>647</v>
      </c>
      <c r="M24" s="30">
        <v>1279</v>
      </c>
      <c r="N24" s="31">
        <v>659</v>
      </c>
      <c r="O24" s="30">
        <v>334</v>
      </c>
      <c r="P24" s="30">
        <v>76</v>
      </c>
      <c r="Q24" s="27">
        <f t="shared" si="1"/>
        <v>12244</v>
      </c>
      <c r="R24" s="32">
        <v>12509</v>
      </c>
      <c r="S24" s="27">
        <f t="shared" si="2"/>
        <v>265</v>
      </c>
      <c r="T24" s="47"/>
    </row>
    <row r="25" spans="1:20" ht="15.75" thickBot="1" x14ac:dyDescent="0.3">
      <c r="A25" s="38">
        <v>42890</v>
      </c>
      <c r="B25" s="51">
        <v>2</v>
      </c>
      <c r="C25" s="25">
        <v>144</v>
      </c>
      <c r="D25" s="25">
        <v>923</v>
      </c>
      <c r="E25" s="25">
        <v>39</v>
      </c>
      <c r="F25" s="25">
        <v>80</v>
      </c>
      <c r="G25" s="25">
        <v>46</v>
      </c>
      <c r="H25" s="25">
        <v>92</v>
      </c>
      <c r="I25" s="25">
        <v>1925</v>
      </c>
      <c r="J25" s="26">
        <v>6000</v>
      </c>
      <c r="K25" s="27">
        <f t="shared" si="0"/>
        <v>9249</v>
      </c>
      <c r="L25" s="30">
        <v>727</v>
      </c>
      <c r="M25" s="30">
        <v>1292</v>
      </c>
      <c r="N25" s="31">
        <v>670</v>
      </c>
      <c r="O25" s="30">
        <v>247</v>
      </c>
      <c r="P25" s="30">
        <v>202</v>
      </c>
      <c r="Q25" s="27">
        <f t="shared" si="1"/>
        <v>12387</v>
      </c>
      <c r="R25" s="32">
        <v>13088</v>
      </c>
      <c r="S25" s="27">
        <f t="shared" si="2"/>
        <v>701</v>
      </c>
      <c r="T25" s="47"/>
    </row>
    <row r="26" spans="1:20" ht="15.75" thickBot="1" x14ac:dyDescent="0.3">
      <c r="A26" s="38">
        <v>42897</v>
      </c>
      <c r="B26" s="51">
        <v>3</v>
      </c>
      <c r="C26" s="25">
        <v>144</v>
      </c>
      <c r="D26" s="25">
        <v>923</v>
      </c>
      <c r="E26" s="25">
        <v>39</v>
      </c>
      <c r="F26" s="25">
        <v>80</v>
      </c>
      <c r="G26" s="25">
        <v>46</v>
      </c>
      <c r="H26" s="25">
        <v>92</v>
      </c>
      <c r="I26" s="25">
        <v>1925</v>
      </c>
      <c r="J26" s="26">
        <v>6000</v>
      </c>
      <c r="K26" s="27">
        <f t="shared" si="0"/>
        <v>9249</v>
      </c>
      <c r="L26" s="30">
        <v>613</v>
      </c>
      <c r="M26" s="30">
        <v>1332</v>
      </c>
      <c r="N26" s="31">
        <v>586</v>
      </c>
      <c r="O26" s="30">
        <v>327</v>
      </c>
      <c r="P26" s="30">
        <v>213</v>
      </c>
      <c r="Q26" s="27">
        <f t="shared" si="1"/>
        <v>12320</v>
      </c>
      <c r="R26" s="32">
        <v>13629</v>
      </c>
      <c r="S26" s="27">
        <f t="shared" si="2"/>
        <v>1309</v>
      </c>
      <c r="T26" s="47"/>
    </row>
    <row r="27" spans="1:20" ht="15.75" thickBot="1" x14ac:dyDescent="0.3">
      <c r="A27" s="38">
        <v>42904</v>
      </c>
      <c r="B27" s="51">
        <v>4</v>
      </c>
      <c r="C27" s="25">
        <v>144</v>
      </c>
      <c r="D27" s="25">
        <v>923</v>
      </c>
      <c r="E27" s="25">
        <v>39</v>
      </c>
      <c r="F27" s="25">
        <v>80</v>
      </c>
      <c r="G27" s="25">
        <v>46</v>
      </c>
      <c r="H27" s="25">
        <v>92</v>
      </c>
      <c r="I27" s="25">
        <v>1925</v>
      </c>
      <c r="J27" s="26">
        <v>6000</v>
      </c>
      <c r="K27" s="27">
        <f t="shared" si="0"/>
        <v>9249</v>
      </c>
      <c r="L27" s="30">
        <v>635</v>
      </c>
      <c r="M27" s="30">
        <v>1264</v>
      </c>
      <c r="N27" s="31">
        <v>665</v>
      </c>
      <c r="O27" s="30">
        <v>171</v>
      </c>
      <c r="P27" s="30">
        <v>141</v>
      </c>
      <c r="Q27" s="27">
        <f t="shared" si="1"/>
        <v>12125</v>
      </c>
      <c r="R27" s="32">
        <v>12827</v>
      </c>
      <c r="S27" s="27">
        <f t="shared" si="2"/>
        <v>702</v>
      </c>
      <c r="T27" s="47"/>
    </row>
    <row r="28" spans="1:20" ht="15.75" thickBot="1" x14ac:dyDescent="0.3">
      <c r="A28" s="38">
        <v>42911</v>
      </c>
      <c r="B28" s="52">
        <v>1</v>
      </c>
      <c r="C28" s="25">
        <v>144</v>
      </c>
      <c r="D28" s="25">
        <v>923</v>
      </c>
      <c r="E28" s="25">
        <v>39</v>
      </c>
      <c r="F28" s="25">
        <v>80</v>
      </c>
      <c r="G28" s="25">
        <v>46</v>
      </c>
      <c r="H28" s="25">
        <v>92</v>
      </c>
      <c r="I28" s="25">
        <v>1925</v>
      </c>
      <c r="J28" s="26">
        <v>6000</v>
      </c>
      <c r="K28" s="27">
        <f t="shared" si="0"/>
        <v>9249</v>
      </c>
      <c r="L28" s="30">
        <v>611</v>
      </c>
      <c r="M28" s="30">
        <v>1240</v>
      </c>
      <c r="N28" s="31">
        <v>630</v>
      </c>
      <c r="O28" s="30">
        <v>39</v>
      </c>
      <c r="P28" s="30">
        <v>28</v>
      </c>
      <c r="Q28" s="27">
        <f t="shared" si="1"/>
        <v>11797</v>
      </c>
      <c r="R28" s="32">
        <v>12289</v>
      </c>
      <c r="S28" s="27">
        <f t="shared" si="2"/>
        <v>492</v>
      </c>
      <c r="T28" s="47"/>
    </row>
    <row r="29" spans="1:20" ht="15.75" thickBot="1" x14ac:dyDescent="0.3">
      <c r="A29" s="38">
        <v>42918</v>
      </c>
      <c r="B29" s="51">
        <v>2</v>
      </c>
      <c r="C29" s="25">
        <v>144</v>
      </c>
      <c r="D29" s="25">
        <v>923</v>
      </c>
      <c r="E29" s="25">
        <v>39</v>
      </c>
      <c r="F29" s="25">
        <v>80</v>
      </c>
      <c r="G29" s="25">
        <v>46</v>
      </c>
      <c r="H29" s="25">
        <v>92</v>
      </c>
      <c r="I29" s="25">
        <v>1925</v>
      </c>
      <c r="J29" s="26">
        <v>6000</v>
      </c>
      <c r="K29" s="27">
        <f t="shared" si="0"/>
        <v>9249</v>
      </c>
      <c r="L29" s="30">
        <v>659</v>
      </c>
      <c r="M29" s="30">
        <v>1330</v>
      </c>
      <c r="N29" s="31">
        <v>630</v>
      </c>
      <c r="O29" s="30">
        <v>443</v>
      </c>
      <c r="P29" s="30">
        <v>150</v>
      </c>
      <c r="Q29" s="27">
        <f t="shared" si="1"/>
        <v>12461</v>
      </c>
      <c r="R29" s="32">
        <v>12836</v>
      </c>
      <c r="S29" s="27">
        <f t="shared" si="2"/>
        <v>375</v>
      </c>
      <c r="T29" s="47"/>
    </row>
    <row r="30" spans="1:20" ht="15.75" thickBot="1" x14ac:dyDescent="0.3">
      <c r="A30" s="38">
        <v>42925</v>
      </c>
      <c r="B30" s="51">
        <v>3</v>
      </c>
      <c r="C30" s="25">
        <v>144</v>
      </c>
      <c r="D30" s="25">
        <v>923</v>
      </c>
      <c r="E30" s="25">
        <v>39</v>
      </c>
      <c r="F30" s="25">
        <v>80</v>
      </c>
      <c r="G30" s="25">
        <v>46</v>
      </c>
      <c r="H30" s="25">
        <v>92</v>
      </c>
      <c r="I30" s="25">
        <v>1925</v>
      </c>
      <c r="J30" s="26">
        <v>6000</v>
      </c>
      <c r="K30" s="27">
        <f t="shared" si="0"/>
        <v>9249</v>
      </c>
      <c r="L30" s="30">
        <v>653</v>
      </c>
      <c r="M30" s="30">
        <v>1385</v>
      </c>
      <c r="N30" s="31">
        <v>635</v>
      </c>
      <c r="O30" s="30">
        <v>232</v>
      </c>
      <c r="P30" s="30">
        <v>284</v>
      </c>
      <c r="Q30" s="27">
        <f t="shared" si="1"/>
        <v>12438</v>
      </c>
      <c r="R30" s="32">
        <v>12962</v>
      </c>
      <c r="S30" s="27">
        <f t="shared" si="2"/>
        <v>524</v>
      </c>
      <c r="T30" s="47"/>
    </row>
    <row r="31" spans="1:20" ht="15.75" thickBot="1" x14ac:dyDescent="0.3">
      <c r="A31" s="38">
        <v>42932</v>
      </c>
      <c r="B31" s="51">
        <v>4</v>
      </c>
      <c r="C31" s="25">
        <v>144</v>
      </c>
      <c r="D31" s="25">
        <v>923</v>
      </c>
      <c r="E31" s="25">
        <v>39</v>
      </c>
      <c r="F31" s="25">
        <v>80</v>
      </c>
      <c r="G31" s="25">
        <v>46</v>
      </c>
      <c r="H31" s="25">
        <v>92</v>
      </c>
      <c r="I31" s="25">
        <v>1925</v>
      </c>
      <c r="J31" s="26">
        <v>6000</v>
      </c>
      <c r="K31" s="27">
        <f t="shared" si="0"/>
        <v>9249</v>
      </c>
      <c r="L31" s="30">
        <v>612</v>
      </c>
      <c r="M31" s="30">
        <v>1262</v>
      </c>
      <c r="N31" s="31">
        <v>611</v>
      </c>
      <c r="O31" s="30">
        <v>97</v>
      </c>
      <c r="P31" s="30">
        <v>49</v>
      </c>
      <c r="Q31" s="27">
        <f t="shared" si="1"/>
        <v>11880</v>
      </c>
      <c r="R31" s="32">
        <v>12716</v>
      </c>
      <c r="S31" s="27">
        <f t="shared" si="2"/>
        <v>836</v>
      </c>
      <c r="T31" s="47"/>
    </row>
    <row r="32" spans="1:20" ht="15.75" thickBot="1" x14ac:dyDescent="0.3">
      <c r="A32" s="38">
        <v>42939</v>
      </c>
      <c r="B32" s="52">
        <v>1</v>
      </c>
      <c r="C32" s="25">
        <v>144</v>
      </c>
      <c r="D32" s="25">
        <v>923</v>
      </c>
      <c r="E32" s="25">
        <v>39</v>
      </c>
      <c r="F32" s="25">
        <v>80</v>
      </c>
      <c r="G32" s="25">
        <v>46</v>
      </c>
      <c r="H32" s="25">
        <v>92</v>
      </c>
      <c r="I32" s="25">
        <v>1925</v>
      </c>
      <c r="J32" s="26">
        <v>6000</v>
      </c>
      <c r="K32" s="27">
        <f t="shared" si="0"/>
        <v>9249</v>
      </c>
      <c r="L32" s="30">
        <v>736</v>
      </c>
      <c r="M32" s="30">
        <v>1295</v>
      </c>
      <c r="N32" s="31">
        <v>700</v>
      </c>
      <c r="O32" s="30">
        <v>390</v>
      </c>
      <c r="P32" s="30">
        <v>280</v>
      </c>
      <c r="Q32" s="27">
        <f t="shared" si="1"/>
        <v>12650</v>
      </c>
      <c r="R32" s="32">
        <v>12511</v>
      </c>
      <c r="S32" s="27">
        <f t="shared" si="2"/>
        <v>-139</v>
      </c>
      <c r="T32" s="47"/>
    </row>
    <row r="33" spans="1:20" ht="15.75" thickBot="1" x14ac:dyDescent="0.3">
      <c r="A33" s="38">
        <v>42946</v>
      </c>
      <c r="B33" s="51">
        <v>2</v>
      </c>
      <c r="C33" s="25">
        <v>144</v>
      </c>
      <c r="D33" s="25">
        <v>923</v>
      </c>
      <c r="E33" s="25">
        <v>39</v>
      </c>
      <c r="F33" s="25">
        <v>80</v>
      </c>
      <c r="G33" s="25">
        <v>46</v>
      </c>
      <c r="H33" s="25">
        <v>92</v>
      </c>
      <c r="I33" s="25">
        <v>1925</v>
      </c>
      <c r="J33" s="26">
        <v>6000</v>
      </c>
      <c r="K33" s="27">
        <f t="shared" si="0"/>
        <v>9249</v>
      </c>
      <c r="L33" s="30">
        <v>657</v>
      </c>
      <c r="M33" s="30">
        <v>1274</v>
      </c>
      <c r="N33" s="31">
        <v>592</v>
      </c>
      <c r="O33" s="30">
        <v>419</v>
      </c>
      <c r="P33" s="30">
        <v>216</v>
      </c>
      <c r="Q33" s="27">
        <f t="shared" si="1"/>
        <v>12407</v>
      </c>
      <c r="R33" s="32">
        <v>13060</v>
      </c>
      <c r="S33" s="27">
        <f t="shared" si="2"/>
        <v>653</v>
      </c>
      <c r="T33" s="47"/>
    </row>
    <row r="34" spans="1:20" ht="15.75" thickBot="1" x14ac:dyDescent="0.3">
      <c r="A34" s="38">
        <v>42953</v>
      </c>
      <c r="B34" s="51">
        <v>3</v>
      </c>
      <c r="C34" s="25">
        <v>144</v>
      </c>
      <c r="D34" s="25">
        <v>923</v>
      </c>
      <c r="E34" s="25">
        <v>39</v>
      </c>
      <c r="F34" s="25">
        <v>80</v>
      </c>
      <c r="G34" s="25">
        <v>46</v>
      </c>
      <c r="H34" s="25">
        <v>92</v>
      </c>
      <c r="I34" s="25">
        <v>1925</v>
      </c>
      <c r="J34" s="26">
        <v>6000</v>
      </c>
      <c r="K34" s="27">
        <f t="shared" si="0"/>
        <v>9249</v>
      </c>
      <c r="L34" s="30">
        <v>652</v>
      </c>
      <c r="M34" s="30">
        <v>1241</v>
      </c>
      <c r="N34" s="31">
        <v>652</v>
      </c>
      <c r="O34" s="30">
        <v>325</v>
      </c>
      <c r="P34" s="30">
        <v>89</v>
      </c>
      <c r="Q34" s="27">
        <f t="shared" si="1"/>
        <v>12208</v>
      </c>
      <c r="R34" s="32">
        <v>12362</v>
      </c>
      <c r="S34" s="27">
        <f t="shared" si="2"/>
        <v>154</v>
      </c>
      <c r="T34" s="47"/>
    </row>
    <row r="35" spans="1:20" ht="15.75" thickBot="1" x14ac:dyDescent="0.3">
      <c r="A35" s="38">
        <v>42960</v>
      </c>
      <c r="B35" s="51">
        <v>4</v>
      </c>
      <c r="C35" s="25">
        <v>144</v>
      </c>
      <c r="D35" s="25">
        <v>923</v>
      </c>
      <c r="E35" s="25">
        <v>39</v>
      </c>
      <c r="F35" s="25">
        <v>80</v>
      </c>
      <c r="G35" s="25">
        <v>46</v>
      </c>
      <c r="H35" s="25">
        <v>92</v>
      </c>
      <c r="I35" s="25">
        <v>1925</v>
      </c>
      <c r="J35" s="26">
        <v>6000</v>
      </c>
      <c r="K35" s="27">
        <f t="shared" si="0"/>
        <v>9249</v>
      </c>
      <c r="L35" s="30">
        <v>612</v>
      </c>
      <c r="M35" s="30">
        <v>1235</v>
      </c>
      <c r="N35" s="31">
        <v>630</v>
      </c>
      <c r="O35" s="30">
        <v>244</v>
      </c>
      <c r="P35" s="30">
        <v>214</v>
      </c>
      <c r="Q35" s="27">
        <f t="shared" si="1"/>
        <v>12184</v>
      </c>
      <c r="R35" s="32">
        <v>12247</v>
      </c>
      <c r="S35" s="27">
        <f t="shared" si="2"/>
        <v>63</v>
      </c>
      <c r="T35" s="47"/>
    </row>
    <row r="36" spans="1:20" ht="15.75" thickBot="1" x14ac:dyDescent="0.3">
      <c r="A36" s="38">
        <v>42967</v>
      </c>
      <c r="B36" s="52">
        <v>1</v>
      </c>
      <c r="C36" s="25">
        <v>144</v>
      </c>
      <c r="D36" s="25">
        <v>923</v>
      </c>
      <c r="E36" s="25">
        <v>39</v>
      </c>
      <c r="F36" s="25">
        <v>80</v>
      </c>
      <c r="G36" s="25">
        <v>46</v>
      </c>
      <c r="H36" s="25">
        <v>92</v>
      </c>
      <c r="I36" s="25">
        <v>1925</v>
      </c>
      <c r="J36" s="26">
        <v>6000</v>
      </c>
      <c r="K36" s="27">
        <f t="shared" ref="K36:K67" si="3">SUM(C36:J36)</f>
        <v>9249</v>
      </c>
      <c r="L36" s="30">
        <v>674</v>
      </c>
      <c r="M36" s="30">
        <v>1368</v>
      </c>
      <c r="N36" s="31">
        <v>618</v>
      </c>
      <c r="O36" s="30">
        <v>63</v>
      </c>
      <c r="P36" s="30">
        <v>266</v>
      </c>
      <c r="Q36" s="27">
        <f t="shared" ref="Q36:Q67" si="4">SUM(K36:P36)</f>
        <v>12238</v>
      </c>
      <c r="R36" s="32">
        <v>13571</v>
      </c>
      <c r="S36" s="27">
        <f t="shared" ref="S36:S67" si="5">R36-Q36</f>
        <v>1333</v>
      </c>
      <c r="T36" s="47"/>
    </row>
    <row r="37" spans="1:20" ht="15.75" thickBot="1" x14ac:dyDescent="0.3">
      <c r="A37" s="38">
        <v>42974</v>
      </c>
      <c r="B37" s="51">
        <v>2</v>
      </c>
      <c r="C37" s="25">
        <v>144</v>
      </c>
      <c r="D37" s="25">
        <v>923</v>
      </c>
      <c r="E37" s="25">
        <v>39</v>
      </c>
      <c r="F37" s="25">
        <v>80</v>
      </c>
      <c r="G37" s="25">
        <v>46</v>
      </c>
      <c r="H37" s="25">
        <v>92</v>
      </c>
      <c r="I37" s="25">
        <v>1925</v>
      </c>
      <c r="J37" s="26">
        <v>6000</v>
      </c>
      <c r="K37" s="27">
        <f t="shared" si="3"/>
        <v>9249</v>
      </c>
      <c r="L37" s="30">
        <v>625</v>
      </c>
      <c r="M37" s="30">
        <v>1333</v>
      </c>
      <c r="N37" s="31">
        <v>591</v>
      </c>
      <c r="O37" s="30">
        <v>346</v>
      </c>
      <c r="P37" s="30">
        <v>191</v>
      </c>
      <c r="Q37" s="27">
        <f t="shared" si="4"/>
        <v>12335</v>
      </c>
      <c r="R37" s="32">
        <v>13214</v>
      </c>
      <c r="S37" s="27">
        <f t="shared" si="5"/>
        <v>879</v>
      </c>
      <c r="T37" s="47"/>
    </row>
    <row r="38" spans="1:20" ht="15.75" thickBot="1" x14ac:dyDescent="0.3">
      <c r="A38" s="38">
        <v>42981</v>
      </c>
      <c r="B38" s="51">
        <v>3</v>
      </c>
      <c r="C38" s="25">
        <v>144</v>
      </c>
      <c r="D38" s="25">
        <v>923</v>
      </c>
      <c r="E38" s="25">
        <v>39</v>
      </c>
      <c r="F38" s="25">
        <v>80</v>
      </c>
      <c r="G38" s="25">
        <v>46</v>
      </c>
      <c r="H38" s="25">
        <v>92</v>
      </c>
      <c r="I38" s="25">
        <v>1925</v>
      </c>
      <c r="J38" s="26">
        <v>6000</v>
      </c>
      <c r="K38" s="27">
        <f t="shared" si="3"/>
        <v>9249</v>
      </c>
      <c r="L38" s="30">
        <v>609</v>
      </c>
      <c r="M38" s="30">
        <v>1134</v>
      </c>
      <c r="N38" s="31">
        <v>595</v>
      </c>
      <c r="O38" s="30">
        <v>139</v>
      </c>
      <c r="P38" s="30">
        <v>76</v>
      </c>
      <c r="Q38" s="27">
        <f t="shared" si="4"/>
        <v>11802</v>
      </c>
      <c r="R38" s="32">
        <v>12193</v>
      </c>
      <c r="S38" s="27">
        <f t="shared" si="5"/>
        <v>391</v>
      </c>
      <c r="T38" s="47"/>
    </row>
    <row r="39" spans="1:20" ht="15.75" thickBot="1" x14ac:dyDescent="0.3">
      <c r="A39" s="38">
        <v>42988</v>
      </c>
      <c r="B39" s="51">
        <v>4</v>
      </c>
      <c r="C39" s="25">
        <v>144</v>
      </c>
      <c r="D39" s="25">
        <v>923</v>
      </c>
      <c r="E39" s="25">
        <v>39</v>
      </c>
      <c r="F39" s="25">
        <v>80</v>
      </c>
      <c r="G39" s="25">
        <v>46</v>
      </c>
      <c r="H39" s="25">
        <v>92</v>
      </c>
      <c r="I39" s="25">
        <v>1925</v>
      </c>
      <c r="J39" s="26">
        <v>6000</v>
      </c>
      <c r="K39" s="27">
        <f t="shared" si="3"/>
        <v>9249</v>
      </c>
      <c r="L39" s="30">
        <v>634</v>
      </c>
      <c r="M39" s="30">
        <v>1246</v>
      </c>
      <c r="N39" s="31">
        <v>672</v>
      </c>
      <c r="O39" s="30">
        <v>399</v>
      </c>
      <c r="P39" s="30">
        <v>146</v>
      </c>
      <c r="Q39" s="27">
        <f t="shared" si="4"/>
        <v>12346</v>
      </c>
      <c r="R39" s="32">
        <v>12729</v>
      </c>
      <c r="S39" s="27">
        <f t="shared" si="5"/>
        <v>383</v>
      </c>
      <c r="T39" s="47"/>
    </row>
    <row r="40" spans="1:20" ht="15.75" thickBot="1" x14ac:dyDescent="0.3">
      <c r="A40" s="38">
        <v>42995</v>
      </c>
      <c r="B40" s="52">
        <v>1</v>
      </c>
      <c r="C40" s="25">
        <v>144</v>
      </c>
      <c r="D40" s="25">
        <v>923</v>
      </c>
      <c r="E40" s="25">
        <v>39</v>
      </c>
      <c r="F40" s="25">
        <v>80</v>
      </c>
      <c r="G40" s="25">
        <v>46</v>
      </c>
      <c r="H40" s="25">
        <v>92</v>
      </c>
      <c r="I40" s="25">
        <v>1925</v>
      </c>
      <c r="J40" s="26">
        <v>6000</v>
      </c>
      <c r="K40" s="27">
        <f t="shared" si="3"/>
        <v>9249</v>
      </c>
      <c r="L40" s="30">
        <v>651</v>
      </c>
      <c r="M40" s="30">
        <v>1280</v>
      </c>
      <c r="N40" s="31">
        <v>622</v>
      </c>
      <c r="O40" s="30">
        <v>56</v>
      </c>
      <c r="P40" s="30">
        <v>197</v>
      </c>
      <c r="Q40" s="27">
        <f t="shared" si="4"/>
        <v>12055</v>
      </c>
      <c r="R40" s="32">
        <v>12905</v>
      </c>
      <c r="S40" s="27">
        <f t="shared" si="5"/>
        <v>850</v>
      </c>
      <c r="T40" s="47"/>
    </row>
    <row r="41" spans="1:20" ht="15.75" thickBot="1" x14ac:dyDescent="0.3">
      <c r="A41" s="38">
        <v>43002</v>
      </c>
      <c r="B41" s="51">
        <v>2</v>
      </c>
      <c r="C41" s="25">
        <v>144</v>
      </c>
      <c r="D41" s="25">
        <v>923</v>
      </c>
      <c r="E41" s="25">
        <v>39</v>
      </c>
      <c r="F41" s="25">
        <v>80</v>
      </c>
      <c r="G41" s="25">
        <v>46</v>
      </c>
      <c r="H41" s="25">
        <v>92</v>
      </c>
      <c r="I41" s="25">
        <v>1925</v>
      </c>
      <c r="J41" s="26">
        <v>6000</v>
      </c>
      <c r="K41" s="27">
        <f t="shared" si="3"/>
        <v>9249</v>
      </c>
      <c r="L41" s="30">
        <v>697</v>
      </c>
      <c r="M41" s="30">
        <v>1341</v>
      </c>
      <c r="N41" s="31">
        <v>685</v>
      </c>
      <c r="O41" s="30">
        <v>56</v>
      </c>
      <c r="P41" s="30">
        <v>193</v>
      </c>
      <c r="Q41" s="27">
        <f t="shared" si="4"/>
        <v>12221</v>
      </c>
      <c r="R41" s="32">
        <v>13152</v>
      </c>
      <c r="S41" s="27">
        <f t="shared" si="5"/>
        <v>931</v>
      </c>
      <c r="T41" s="47"/>
    </row>
    <row r="42" spans="1:20" ht="15.75" thickBot="1" x14ac:dyDescent="0.3">
      <c r="A42" s="38">
        <v>43009</v>
      </c>
      <c r="B42" s="51">
        <v>3</v>
      </c>
      <c r="C42" s="25">
        <v>144</v>
      </c>
      <c r="D42" s="25">
        <v>923</v>
      </c>
      <c r="E42" s="25">
        <v>39</v>
      </c>
      <c r="F42" s="25">
        <v>80</v>
      </c>
      <c r="G42" s="25">
        <v>46</v>
      </c>
      <c r="H42" s="25">
        <v>92</v>
      </c>
      <c r="I42" s="25">
        <v>1925</v>
      </c>
      <c r="J42" s="26">
        <v>6000</v>
      </c>
      <c r="K42" s="27">
        <f t="shared" si="3"/>
        <v>9249</v>
      </c>
      <c r="L42" s="30">
        <v>662</v>
      </c>
      <c r="M42" s="30">
        <v>1390</v>
      </c>
      <c r="N42" s="31">
        <v>636</v>
      </c>
      <c r="O42" s="30">
        <v>6</v>
      </c>
      <c r="P42" s="30">
        <v>128</v>
      </c>
      <c r="Q42" s="27">
        <f t="shared" si="4"/>
        <v>12071</v>
      </c>
      <c r="R42" s="32">
        <v>13778</v>
      </c>
      <c r="S42" s="27">
        <f t="shared" si="5"/>
        <v>1707</v>
      </c>
      <c r="T42" s="47"/>
    </row>
    <row r="43" spans="1:20" ht="15.75" thickBot="1" x14ac:dyDescent="0.3">
      <c r="A43" s="38">
        <v>43016</v>
      </c>
      <c r="B43" s="51">
        <v>4</v>
      </c>
      <c r="C43" s="25">
        <v>144</v>
      </c>
      <c r="D43" s="25">
        <v>923</v>
      </c>
      <c r="E43" s="25">
        <v>39</v>
      </c>
      <c r="F43" s="25">
        <v>80</v>
      </c>
      <c r="G43" s="25">
        <v>46</v>
      </c>
      <c r="H43" s="25">
        <v>92</v>
      </c>
      <c r="I43" s="25">
        <v>1925</v>
      </c>
      <c r="J43" s="26">
        <v>6000</v>
      </c>
      <c r="K43" s="27">
        <f t="shared" si="3"/>
        <v>9249</v>
      </c>
      <c r="L43" s="30">
        <v>633</v>
      </c>
      <c r="M43" s="30">
        <v>1243</v>
      </c>
      <c r="N43" s="31">
        <v>629</v>
      </c>
      <c r="O43" s="30">
        <v>449</v>
      </c>
      <c r="P43" s="30">
        <v>217</v>
      </c>
      <c r="Q43" s="27">
        <f t="shared" si="4"/>
        <v>12420</v>
      </c>
      <c r="R43" s="32">
        <v>12613</v>
      </c>
      <c r="S43" s="27">
        <f t="shared" si="5"/>
        <v>193</v>
      </c>
      <c r="T43" s="47"/>
    </row>
    <row r="44" spans="1:20" ht="15.75" thickBot="1" x14ac:dyDescent="0.3">
      <c r="A44" s="38">
        <v>43023</v>
      </c>
      <c r="B44" s="52">
        <v>1</v>
      </c>
      <c r="C44" s="25">
        <v>144</v>
      </c>
      <c r="D44" s="25">
        <v>923</v>
      </c>
      <c r="E44" s="25">
        <v>39</v>
      </c>
      <c r="F44" s="25">
        <v>80</v>
      </c>
      <c r="G44" s="25">
        <v>46</v>
      </c>
      <c r="H44" s="25">
        <v>92</v>
      </c>
      <c r="I44" s="25">
        <v>1925</v>
      </c>
      <c r="J44" s="26">
        <v>6000</v>
      </c>
      <c r="K44" s="27">
        <f t="shared" si="3"/>
        <v>9249</v>
      </c>
      <c r="L44" s="30">
        <v>610</v>
      </c>
      <c r="M44" s="30">
        <v>1377</v>
      </c>
      <c r="N44" s="31">
        <v>640</v>
      </c>
      <c r="O44" s="30">
        <v>200</v>
      </c>
      <c r="P44" s="30">
        <v>71</v>
      </c>
      <c r="Q44" s="27">
        <f t="shared" si="4"/>
        <v>12147</v>
      </c>
      <c r="R44" s="32">
        <v>13733</v>
      </c>
      <c r="S44" s="27">
        <f t="shared" si="5"/>
        <v>1586</v>
      </c>
      <c r="T44" s="47"/>
    </row>
    <row r="45" spans="1:20" ht="15.75" thickBot="1" x14ac:dyDescent="0.3">
      <c r="A45" s="38">
        <v>43030</v>
      </c>
      <c r="B45" s="51">
        <v>2</v>
      </c>
      <c r="C45" s="25">
        <v>144</v>
      </c>
      <c r="D45" s="25">
        <v>923</v>
      </c>
      <c r="E45" s="25">
        <v>39</v>
      </c>
      <c r="F45" s="25">
        <v>80</v>
      </c>
      <c r="G45" s="25">
        <v>46</v>
      </c>
      <c r="H45" s="25">
        <v>92</v>
      </c>
      <c r="I45" s="25">
        <v>1925</v>
      </c>
      <c r="J45" s="26">
        <v>6000</v>
      </c>
      <c r="K45" s="27">
        <f t="shared" si="3"/>
        <v>9249</v>
      </c>
      <c r="L45" s="30">
        <v>638</v>
      </c>
      <c r="M45" s="30">
        <v>1366</v>
      </c>
      <c r="N45" s="31">
        <v>698</v>
      </c>
      <c r="O45" s="30">
        <v>53</v>
      </c>
      <c r="P45" s="30">
        <v>248</v>
      </c>
      <c r="Q45" s="27">
        <f t="shared" si="4"/>
        <v>12252</v>
      </c>
      <c r="R45" s="32">
        <v>13388</v>
      </c>
      <c r="S45" s="27">
        <f t="shared" si="5"/>
        <v>1136</v>
      </c>
      <c r="T45" s="47"/>
    </row>
    <row r="46" spans="1:20" ht="15.75" thickBot="1" x14ac:dyDescent="0.3">
      <c r="A46" s="38">
        <v>43037</v>
      </c>
      <c r="B46" s="51">
        <v>3</v>
      </c>
      <c r="C46" s="25">
        <v>144</v>
      </c>
      <c r="D46" s="25">
        <v>923</v>
      </c>
      <c r="E46" s="25">
        <v>39</v>
      </c>
      <c r="F46" s="25">
        <v>80</v>
      </c>
      <c r="G46" s="25">
        <v>46</v>
      </c>
      <c r="H46" s="25">
        <v>92</v>
      </c>
      <c r="I46" s="25">
        <v>1925</v>
      </c>
      <c r="J46" s="26">
        <v>6000</v>
      </c>
      <c r="K46" s="27">
        <f t="shared" si="3"/>
        <v>9249</v>
      </c>
      <c r="L46" s="30">
        <v>611</v>
      </c>
      <c r="M46" s="30">
        <v>1321</v>
      </c>
      <c r="N46" s="31">
        <v>627</v>
      </c>
      <c r="O46" s="30">
        <v>466</v>
      </c>
      <c r="P46" s="30">
        <v>82</v>
      </c>
      <c r="Q46" s="27">
        <f t="shared" si="4"/>
        <v>12356</v>
      </c>
      <c r="R46" s="32">
        <v>12777</v>
      </c>
      <c r="S46" s="27">
        <f t="shared" si="5"/>
        <v>421</v>
      </c>
      <c r="T46" s="47"/>
    </row>
    <row r="47" spans="1:20" ht="15.75" thickBot="1" x14ac:dyDescent="0.3">
      <c r="A47" s="38">
        <v>43044</v>
      </c>
      <c r="B47" s="51">
        <v>4</v>
      </c>
      <c r="C47" s="25">
        <v>144</v>
      </c>
      <c r="D47" s="25">
        <v>923</v>
      </c>
      <c r="E47" s="25">
        <v>39</v>
      </c>
      <c r="F47" s="25">
        <v>80</v>
      </c>
      <c r="G47" s="25">
        <v>46</v>
      </c>
      <c r="H47" s="25">
        <v>92</v>
      </c>
      <c r="I47" s="25">
        <v>1925</v>
      </c>
      <c r="J47" s="26">
        <v>6000</v>
      </c>
      <c r="K47" s="27">
        <f t="shared" si="3"/>
        <v>9249</v>
      </c>
      <c r="L47" s="30">
        <v>693</v>
      </c>
      <c r="M47" s="30">
        <v>1259</v>
      </c>
      <c r="N47" s="31">
        <v>670</v>
      </c>
      <c r="O47" s="30">
        <v>227</v>
      </c>
      <c r="P47" s="30">
        <v>296</v>
      </c>
      <c r="Q47" s="27">
        <f t="shared" si="4"/>
        <v>12394</v>
      </c>
      <c r="R47" s="32">
        <v>12686</v>
      </c>
      <c r="S47" s="27">
        <f t="shared" si="5"/>
        <v>292</v>
      </c>
      <c r="T47" s="47"/>
    </row>
    <row r="48" spans="1:20" ht="15.75" thickBot="1" x14ac:dyDescent="0.3">
      <c r="A48" s="38">
        <v>43051</v>
      </c>
      <c r="B48" s="52">
        <v>1</v>
      </c>
      <c r="C48" s="25">
        <v>144</v>
      </c>
      <c r="D48" s="25">
        <v>923</v>
      </c>
      <c r="E48" s="25">
        <v>39</v>
      </c>
      <c r="F48" s="25">
        <v>80</v>
      </c>
      <c r="G48" s="25">
        <v>46</v>
      </c>
      <c r="H48" s="25">
        <v>92</v>
      </c>
      <c r="I48" s="25">
        <v>1925</v>
      </c>
      <c r="J48" s="26">
        <v>6000</v>
      </c>
      <c r="K48" s="27">
        <f t="shared" si="3"/>
        <v>9249</v>
      </c>
      <c r="L48" s="30">
        <v>722</v>
      </c>
      <c r="M48" s="30">
        <v>1201</v>
      </c>
      <c r="N48" s="31">
        <v>692</v>
      </c>
      <c r="O48" s="30">
        <v>96</v>
      </c>
      <c r="P48" s="30">
        <v>212</v>
      </c>
      <c r="Q48" s="27">
        <f t="shared" si="4"/>
        <v>12172</v>
      </c>
      <c r="R48" s="32">
        <v>12268</v>
      </c>
      <c r="S48" s="27">
        <f t="shared" si="5"/>
        <v>96</v>
      </c>
      <c r="T48" s="47"/>
    </row>
    <row r="49" spans="1:20" ht="15.75" thickBot="1" x14ac:dyDescent="0.3">
      <c r="A49" s="38">
        <v>43058</v>
      </c>
      <c r="B49" s="51">
        <v>2</v>
      </c>
      <c r="C49" s="25">
        <v>144</v>
      </c>
      <c r="D49" s="25">
        <v>923</v>
      </c>
      <c r="E49" s="25">
        <v>39</v>
      </c>
      <c r="F49" s="25">
        <v>80</v>
      </c>
      <c r="G49" s="25">
        <v>46</v>
      </c>
      <c r="H49" s="25">
        <v>92</v>
      </c>
      <c r="I49" s="25">
        <v>1925</v>
      </c>
      <c r="J49" s="26">
        <v>6000</v>
      </c>
      <c r="K49" s="27">
        <f t="shared" si="3"/>
        <v>9249</v>
      </c>
      <c r="L49" s="30">
        <v>589</v>
      </c>
      <c r="M49" s="30">
        <v>1202</v>
      </c>
      <c r="N49" s="31">
        <v>656</v>
      </c>
      <c r="O49" s="30">
        <v>55</v>
      </c>
      <c r="P49" s="30">
        <v>164</v>
      </c>
      <c r="Q49" s="27">
        <f t="shared" si="4"/>
        <v>11915</v>
      </c>
      <c r="R49" s="32">
        <v>12394</v>
      </c>
      <c r="S49" s="27">
        <f t="shared" si="5"/>
        <v>479</v>
      </c>
      <c r="T49" s="47"/>
    </row>
    <row r="50" spans="1:20" ht="15.75" thickBot="1" x14ac:dyDescent="0.3">
      <c r="A50" s="38">
        <v>43065</v>
      </c>
      <c r="B50" s="51">
        <v>3</v>
      </c>
      <c r="C50" s="25">
        <v>144</v>
      </c>
      <c r="D50" s="25">
        <v>923</v>
      </c>
      <c r="E50" s="25">
        <v>39</v>
      </c>
      <c r="F50" s="25">
        <v>80</v>
      </c>
      <c r="G50" s="25">
        <v>46</v>
      </c>
      <c r="H50" s="25">
        <v>92</v>
      </c>
      <c r="I50" s="25">
        <v>1925</v>
      </c>
      <c r="J50" s="26">
        <v>6000</v>
      </c>
      <c r="K50" s="27">
        <f t="shared" si="3"/>
        <v>9249</v>
      </c>
      <c r="L50" s="30">
        <v>692</v>
      </c>
      <c r="M50" s="30">
        <v>1352</v>
      </c>
      <c r="N50" s="31">
        <v>693</v>
      </c>
      <c r="O50" s="30">
        <v>110</v>
      </c>
      <c r="P50" s="30">
        <v>224</v>
      </c>
      <c r="Q50" s="27">
        <f t="shared" si="4"/>
        <v>12320</v>
      </c>
      <c r="R50" s="32">
        <v>13558</v>
      </c>
      <c r="S50" s="27">
        <f t="shared" si="5"/>
        <v>1238</v>
      </c>
      <c r="T50" s="47"/>
    </row>
    <row r="51" spans="1:20" ht="15.75" thickBot="1" x14ac:dyDescent="0.3">
      <c r="A51" s="38">
        <v>43072</v>
      </c>
      <c r="B51" s="51">
        <v>4</v>
      </c>
      <c r="C51" s="25">
        <v>144</v>
      </c>
      <c r="D51" s="25">
        <v>923</v>
      </c>
      <c r="E51" s="25">
        <v>39</v>
      </c>
      <c r="F51" s="25">
        <v>80</v>
      </c>
      <c r="G51" s="25">
        <v>46</v>
      </c>
      <c r="H51" s="25">
        <v>92</v>
      </c>
      <c r="I51" s="25">
        <v>1925</v>
      </c>
      <c r="J51" s="26">
        <v>6000</v>
      </c>
      <c r="K51" s="27">
        <f t="shared" si="3"/>
        <v>9249</v>
      </c>
      <c r="L51" s="30">
        <v>608</v>
      </c>
      <c r="M51" s="30">
        <v>1375</v>
      </c>
      <c r="N51" s="31">
        <v>622</v>
      </c>
      <c r="O51" s="30">
        <v>329</v>
      </c>
      <c r="P51" s="30">
        <v>122</v>
      </c>
      <c r="Q51" s="27">
        <f t="shared" si="4"/>
        <v>12305</v>
      </c>
      <c r="R51" s="32">
        <v>13314</v>
      </c>
      <c r="S51" s="27">
        <f t="shared" si="5"/>
        <v>1009</v>
      </c>
      <c r="T51" s="47"/>
    </row>
    <row r="52" spans="1:20" ht="15.75" thickBot="1" x14ac:dyDescent="0.3">
      <c r="A52" s="38">
        <v>43079</v>
      </c>
      <c r="B52" s="52">
        <v>1</v>
      </c>
      <c r="C52" s="25">
        <v>144</v>
      </c>
      <c r="D52" s="25">
        <v>923</v>
      </c>
      <c r="E52" s="25">
        <v>39</v>
      </c>
      <c r="F52" s="25">
        <v>80</v>
      </c>
      <c r="G52" s="25">
        <v>46</v>
      </c>
      <c r="H52" s="25">
        <v>92</v>
      </c>
      <c r="I52" s="25">
        <v>1925</v>
      </c>
      <c r="J52" s="26">
        <v>6000</v>
      </c>
      <c r="K52" s="27">
        <f t="shared" si="3"/>
        <v>9249</v>
      </c>
      <c r="L52" s="30">
        <v>662</v>
      </c>
      <c r="M52" s="30">
        <v>1340</v>
      </c>
      <c r="N52" s="31">
        <v>651</v>
      </c>
      <c r="O52" s="30">
        <v>466</v>
      </c>
      <c r="P52" s="30">
        <v>136</v>
      </c>
      <c r="Q52" s="27">
        <f t="shared" si="4"/>
        <v>12504</v>
      </c>
      <c r="R52" s="32">
        <v>12839</v>
      </c>
      <c r="S52" s="27">
        <f t="shared" si="5"/>
        <v>335</v>
      </c>
      <c r="T52" s="47"/>
    </row>
    <row r="53" spans="1:20" ht="15.75" thickBot="1" x14ac:dyDescent="0.3">
      <c r="A53" s="38">
        <v>43086</v>
      </c>
      <c r="B53" s="51">
        <v>2</v>
      </c>
      <c r="C53" s="25">
        <v>144</v>
      </c>
      <c r="D53" s="25">
        <v>923</v>
      </c>
      <c r="E53" s="25">
        <v>39</v>
      </c>
      <c r="F53" s="25">
        <v>80</v>
      </c>
      <c r="G53" s="25">
        <v>46</v>
      </c>
      <c r="H53" s="25">
        <v>92</v>
      </c>
      <c r="I53" s="25">
        <v>1925</v>
      </c>
      <c r="J53" s="26">
        <v>6000</v>
      </c>
      <c r="K53" s="27">
        <f t="shared" si="3"/>
        <v>9249</v>
      </c>
      <c r="L53" s="30">
        <v>724</v>
      </c>
      <c r="M53" s="30">
        <v>1332</v>
      </c>
      <c r="N53" s="31">
        <v>716</v>
      </c>
      <c r="O53" s="30">
        <v>363</v>
      </c>
      <c r="P53" s="30">
        <v>231</v>
      </c>
      <c r="Q53" s="27">
        <f t="shared" si="4"/>
        <v>12615</v>
      </c>
      <c r="R53" s="32">
        <v>13076</v>
      </c>
      <c r="S53" s="27">
        <f t="shared" si="5"/>
        <v>461</v>
      </c>
      <c r="T53" s="47"/>
    </row>
    <row r="54" spans="1:20" ht="15.75" thickBot="1" x14ac:dyDescent="0.3">
      <c r="A54" s="38">
        <v>43093</v>
      </c>
      <c r="B54" s="51">
        <v>3</v>
      </c>
      <c r="C54" s="25">
        <v>144</v>
      </c>
      <c r="D54" s="25">
        <v>923</v>
      </c>
      <c r="E54" s="25">
        <v>39</v>
      </c>
      <c r="F54" s="25">
        <v>80</v>
      </c>
      <c r="G54" s="25">
        <v>46</v>
      </c>
      <c r="H54" s="25">
        <v>92</v>
      </c>
      <c r="I54" s="25">
        <v>1925</v>
      </c>
      <c r="J54" s="26">
        <v>6000</v>
      </c>
      <c r="K54" s="27">
        <f t="shared" si="3"/>
        <v>9249</v>
      </c>
      <c r="L54" s="30">
        <v>652</v>
      </c>
      <c r="M54" s="30">
        <v>1288</v>
      </c>
      <c r="N54" s="31">
        <v>671</v>
      </c>
      <c r="O54" s="30">
        <v>431</v>
      </c>
      <c r="P54" s="30">
        <v>258</v>
      </c>
      <c r="Q54" s="27">
        <f t="shared" si="4"/>
        <v>12549</v>
      </c>
      <c r="R54" s="32">
        <v>12866</v>
      </c>
      <c r="S54" s="27">
        <f t="shared" si="5"/>
        <v>317</v>
      </c>
      <c r="T54" s="47"/>
    </row>
    <row r="55" spans="1:20" ht="15.75" thickBot="1" x14ac:dyDescent="0.3">
      <c r="A55" s="38">
        <v>43100</v>
      </c>
      <c r="B55" s="51">
        <v>4</v>
      </c>
      <c r="C55" s="25">
        <v>144</v>
      </c>
      <c r="D55" s="25">
        <v>923</v>
      </c>
      <c r="E55" s="25">
        <v>39</v>
      </c>
      <c r="F55" s="25">
        <v>80</v>
      </c>
      <c r="G55" s="25">
        <v>46</v>
      </c>
      <c r="H55" s="25">
        <v>92</v>
      </c>
      <c r="I55" s="25">
        <v>1925</v>
      </c>
      <c r="J55" s="26">
        <v>6000</v>
      </c>
      <c r="K55" s="27">
        <f t="shared" si="3"/>
        <v>9249</v>
      </c>
      <c r="L55" s="30">
        <v>688</v>
      </c>
      <c r="M55" s="30">
        <v>1278</v>
      </c>
      <c r="N55" s="31">
        <v>655</v>
      </c>
      <c r="O55" s="30">
        <v>338</v>
      </c>
      <c r="P55" s="30">
        <v>150</v>
      </c>
      <c r="Q55" s="27">
        <f t="shared" si="4"/>
        <v>12358</v>
      </c>
      <c r="R55" s="32">
        <v>13172</v>
      </c>
      <c r="S55" s="27">
        <f t="shared" si="5"/>
        <v>814</v>
      </c>
      <c r="T55" s="47"/>
    </row>
    <row r="56" spans="1:20" ht="15.75" thickBot="1" x14ac:dyDescent="0.3">
      <c r="A56" s="38">
        <v>43107</v>
      </c>
      <c r="B56" s="52">
        <v>1</v>
      </c>
      <c r="C56" s="25">
        <v>144</v>
      </c>
      <c r="D56" s="25">
        <v>923</v>
      </c>
      <c r="E56" s="25">
        <v>39</v>
      </c>
      <c r="F56" s="25">
        <v>80</v>
      </c>
      <c r="G56" s="25">
        <v>46</v>
      </c>
      <c r="H56" s="25">
        <v>92</v>
      </c>
      <c r="I56" s="25">
        <v>1925</v>
      </c>
      <c r="J56" s="26">
        <v>6000</v>
      </c>
      <c r="K56" s="27">
        <f t="shared" si="3"/>
        <v>9249</v>
      </c>
      <c r="L56" s="30">
        <v>690</v>
      </c>
      <c r="M56" s="30">
        <v>1300</v>
      </c>
      <c r="N56" s="31">
        <v>648</v>
      </c>
      <c r="O56" s="30">
        <v>493</v>
      </c>
      <c r="P56" s="30">
        <v>111</v>
      </c>
      <c r="Q56" s="27">
        <f t="shared" si="4"/>
        <v>12491</v>
      </c>
      <c r="R56" s="32">
        <v>12762</v>
      </c>
      <c r="S56" s="27">
        <f t="shared" si="5"/>
        <v>271</v>
      </c>
      <c r="T56" s="47"/>
    </row>
    <row r="57" spans="1:20" ht="15.75" thickBot="1" x14ac:dyDescent="0.3">
      <c r="A57" s="38">
        <v>43114</v>
      </c>
      <c r="B57" s="51">
        <v>2</v>
      </c>
      <c r="C57" s="25">
        <v>144</v>
      </c>
      <c r="D57" s="25">
        <v>923</v>
      </c>
      <c r="E57" s="25">
        <v>39</v>
      </c>
      <c r="F57" s="25">
        <v>80</v>
      </c>
      <c r="G57" s="25">
        <v>46</v>
      </c>
      <c r="H57" s="25">
        <v>92</v>
      </c>
      <c r="I57" s="25">
        <v>1925</v>
      </c>
      <c r="J57" s="26">
        <v>6000</v>
      </c>
      <c r="K57" s="27">
        <f t="shared" si="3"/>
        <v>9249</v>
      </c>
      <c r="L57" s="30">
        <v>591</v>
      </c>
      <c r="M57" s="30">
        <v>1391</v>
      </c>
      <c r="N57" s="31">
        <v>615</v>
      </c>
      <c r="O57" s="30">
        <v>290</v>
      </c>
      <c r="P57" s="30">
        <v>223</v>
      </c>
      <c r="Q57" s="27">
        <f t="shared" si="4"/>
        <v>12359</v>
      </c>
      <c r="R57" s="32">
        <v>13443</v>
      </c>
      <c r="S57" s="27">
        <f t="shared" si="5"/>
        <v>1084</v>
      </c>
      <c r="T57" s="47"/>
    </row>
    <row r="58" spans="1:20" ht="15.75" thickBot="1" x14ac:dyDescent="0.3">
      <c r="A58" s="38">
        <v>43121</v>
      </c>
      <c r="B58" s="51">
        <v>3</v>
      </c>
      <c r="C58" s="25">
        <v>144</v>
      </c>
      <c r="D58" s="25">
        <v>923</v>
      </c>
      <c r="E58" s="25">
        <v>39</v>
      </c>
      <c r="F58" s="25">
        <v>80</v>
      </c>
      <c r="G58" s="25">
        <v>46</v>
      </c>
      <c r="H58" s="25">
        <v>92</v>
      </c>
      <c r="I58" s="25">
        <v>1925</v>
      </c>
      <c r="J58" s="26">
        <v>6000</v>
      </c>
      <c r="K58" s="27">
        <f t="shared" si="3"/>
        <v>9249</v>
      </c>
      <c r="L58" s="30">
        <v>639</v>
      </c>
      <c r="M58" s="30">
        <v>1246</v>
      </c>
      <c r="N58" s="31">
        <v>616</v>
      </c>
      <c r="O58" s="30">
        <v>389</v>
      </c>
      <c r="P58" s="30">
        <v>207</v>
      </c>
      <c r="Q58" s="27">
        <f t="shared" si="4"/>
        <v>12346</v>
      </c>
      <c r="R58" s="32">
        <v>12327</v>
      </c>
      <c r="S58" s="27">
        <f t="shared" si="5"/>
        <v>-19</v>
      </c>
      <c r="T58" s="47"/>
    </row>
    <row r="59" spans="1:20" ht="15.75" thickBot="1" x14ac:dyDescent="0.3">
      <c r="A59" s="38">
        <v>43128</v>
      </c>
      <c r="B59" s="51">
        <v>4</v>
      </c>
      <c r="C59" s="25">
        <v>144</v>
      </c>
      <c r="D59" s="25">
        <v>923</v>
      </c>
      <c r="E59" s="25">
        <v>39</v>
      </c>
      <c r="F59" s="25">
        <v>80</v>
      </c>
      <c r="G59" s="25">
        <v>46</v>
      </c>
      <c r="H59" s="25">
        <v>92</v>
      </c>
      <c r="I59" s="25">
        <v>1925</v>
      </c>
      <c r="J59" s="26">
        <v>6000</v>
      </c>
      <c r="K59" s="27">
        <f t="shared" si="3"/>
        <v>9249</v>
      </c>
      <c r="L59" s="30">
        <v>637</v>
      </c>
      <c r="M59" s="30">
        <v>1287</v>
      </c>
      <c r="N59" s="31">
        <v>672</v>
      </c>
      <c r="O59" s="30">
        <v>285</v>
      </c>
      <c r="P59" s="30">
        <v>79</v>
      </c>
      <c r="Q59" s="27">
        <f t="shared" si="4"/>
        <v>12209</v>
      </c>
      <c r="R59" s="32">
        <v>12753</v>
      </c>
      <c r="S59" s="27">
        <f t="shared" si="5"/>
        <v>544</v>
      </c>
      <c r="T59" s="47"/>
    </row>
    <row r="60" spans="1:20" ht="15.75" thickBot="1" x14ac:dyDescent="0.3">
      <c r="A60" s="38">
        <v>43135</v>
      </c>
      <c r="B60" s="52">
        <v>1</v>
      </c>
      <c r="C60" s="25">
        <v>144</v>
      </c>
      <c r="D60" s="25">
        <v>923</v>
      </c>
      <c r="E60" s="25">
        <v>39</v>
      </c>
      <c r="F60" s="25">
        <v>80</v>
      </c>
      <c r="G60" s="25">
        <v>46</v>
      </c>
      <c r="H60" s="25">
        <v>92</v>
      </c>
      <c r="I60" s="25">
        <v>1925</v>
      </c>
      <c r="J60" s="26">
        <v>6000</v>
      </c>
      <c r="K60" s="27">
        <f t="shared" si="3"/>
        <v>9249</v>
      </c>
      <c r="L60" s="30">
        <v>719</v>
      </c>
      <c r="M60" s="30">
        <v>1322</v>
      </c>
      <c r="N60" s="31">
        <v>695</v>
      </c>
      <c r="O60" s="30">
        <v>209</v>
      </c>
      <c r="P60" s="30">
        <v>201</v>
      </c>
      <c r="Q60" s="27">
        <f t="shared" si="4"/>
        <v>12395</v>
      </c>
      <c r="R60" s="32">
        <v>12847</v>
      </c>
      <c r="S60" s="27">
        <f t="shared" si="5"/>
        <v>452</v>
      </c>
      <c r="T60" s="47"/>
    </row>
    <row r="61" spans="1:20" ht="15.75" thickBot="1" x14ac:dyDescent="0.3">
      <c r="A61" s="38">
        <v>43142</v>
      </c>
      <c r="B61" s="51">
        <v>2</v>
      </c>
      <c r="C61" s="25">
        <v>144</v>
      </c>
      <c r="D61" s="25">
        <v>923</v>
      </c>
      <c r="E61" s="25">
        <v>39</v>
      </c>
      <c r="F61" s="25">
        <v>80</v>
      </c>
      <c r="G61" s="25">
        <v>46</v>
      </c>
      <c r="H61" s="25">
        <v>92</v>
      </c>
      <c r="I61" s="25">
        <v>1925</v>
      </c>
      <c r="J61" s="26">
        <v>6000</v>
      </c>
      <c r="K61" s="27">
        <f t="shared" si="3"/>
        <v>9249</v>
      </c>
      <c r="L61" s="30">
        <v>629</v>
      </c>
      <c r="M61" s="30">
        <v>1296</v>
      </c>
      <c r="N61" s="31">
        <v>610</v>
      </c>
      <c r="O61" s="30">
        <v>347</v>
      </c>
      <c r="P61" s="30">
        <v>60</v>
      </c>
      <c r="Q61" s="27">
        <f t="shared" si="4"/>
        <v>12191</v>
      </c>
      <c r="R61" s="32">
        <v>12558</v>
      </c>
      <c r="S61" s="27">
        <f t="shared" si="5"/>
        <v>367</v>
      </c>
      <c r="T61" s="47"/>
    </row>
    <row r="62" spans="1:20" ht="15.75" thickBot="1" x14ac:dyDescent="0.3">
      <c r="A62" s="38">
        <v>43149</v>
      </c>
      <c r="B62" s="51">
        <v>3</v>
      </c>
      <c r="C62" s="25">
        <v>144</v>
      </c>
      <c r="D62" s="25">
        <v>923</v>
      </c>
      <c r="E62" s="25">
        <v>39</v>
      </c>
      <c r="F62" s="25">
        <v>80</v>
      </c>
      <c r="G62" s="25">
        <v>46</v>
      </c>
      <c r="H62" s="25">
        <v>92</v>
      </c>
      <c r="I62" s="25">
        <v>1925</v>
      </c>
      <c r="J62" s="26">
        <v>6000</v>
      </c>
      <c r="K62" s="27">
        <f t="shared" si="3"/>
        <v>9249</v>
      </c>
      <c r="L62" s="30">
        <v>561</v>
      </c>
      <c r="M62" s="30">
        <v>1328</v>
      </c>
      <c r="N62" s="31">
        <v>620</v>
      </c>
      <c r="O62" s="30">
        <v>496</v>
      </c>
      <c r="P62" s="30">
        <v>21</v>
      </c>
      <c r="Q62" s="27">
        <f t="shared" si="4"/>
        <v>12275</v>
      </c>
      <c r="R62" s="32">
        <v>13762</v>
      </c>
      <c r="S62" s="27">
        <f t="shared" si="5"/>
        <v>1487</v>
      </c>
      <c r="T62" s="47"/>
    </row>
    <row r="63" spans="1:20" ht="15.75" thickBot="1" x14ac:dyDescent="0.3">
      <c r="A63" s="38">
        <v>43156</v>
      </c>
      <c r="B63" s="51">
        <v>4</v>
      </c>
      <c r="C63" s="25">
        <v>144</v>
      </c>
      <c r="D63" s="25">
        <v>923</v>
      </c>
      <c r="E63" s="25">
        <v>39</v>
      </c>
      <c r="F63" s="25">
        <v>80</v>
      </c>
      <c r="G63" s="25">
        <v>46</v>
      </c>
      <c r="H63" s="25">
        <v>92</v>
      </c>
      <c r="I63" s="25">
        <v>1925</v>
      </c>
      <c r="J63" s="26">
        <v>6000</v>
      </c>
      <c r="K63" s="27">
        <f t="shared" si="3"/>
        <v>9249</v>
      </c>
      <c r="L63" s="30">
        <v>631</v>
      </c>
      <c r="M63" s="30">
        <v>1260</v>
      </c>
      <c r="N63" s="31">
        <v>616</v>
      </c>
      <c r="O63" s="30">
        <v>297</v>
      </c>
      <c r="P63" s="30">
        <v>248</v>
      </c>
      <c r="Q63" s="27">
        <f t="shared" si="4"/>
        <v>12301</v>
      </c>
      <c r="R63" s="32">
        <v>12488</v>
      </c>
      <c r="S63" s="27">
        <f t="shared" si="5"/>
        <v>187</v>
      </c>
      <c r="T63" s="47"/>
    </row>
    <row r="64" spans="1:20" ht="15.75" thickBot="1" x14ac:dyDescent="0.3">
      <c r="A64" s="38">
        <v>43163</v>
      </c>
      <c r="B64" s="52">
        <v>1</v>
      </c>
      <c r="C64" s="25">
        <v>144</v>
      </c>
      <c r="D64" s="25">
        <v>923</v>
      </c>
      <c r="E64" s="25">
        <v>39</v>
      </c>
      <c r="F64" s="25">
        <v>80</v>
      </c>
      <c r="G64" s="25">
        <v>46</v>
      </c>
      <c r="H64" s="25">
        <v>92</v>
      </c>
      <c r="I64" s="25">
        <v>1925</v>
      </c>
      <c r="J64" s="26">
        <v>6000</v>
      </c>
      <c r="K64" s="27">
        <f t="shared" si="3"/>
        <v>9249</v>
      </c>
      <c r="L64" s="30">
        <v>596</v>
      </c>
      <c r="M64" s="30">
        <v>1368</v>
      </c>
      <c r="N64" s="31">
        <v>635</v>
      </c>
      <c r="O64" s="30">
        <v>130</v>
      </c>
      <c r="P64" s="30">
        <v>184</v>
      </c>
      <c r="Q64" s="27">
        <f t="shared" si="4"/>
        <v>12162</v>
      </c>
      <c r="R64" s="32">
        <v>13466</v>
      </c>
      <c r="S64" s="27">
        <f t="shared" si="5"/>
        <v>1304</v>
      </c>
      <c r="T64" s="47"/>
    </row>
    <row r="65" spans="1:20" ht="15.75" thickBot="1" x14ac:dyDescent="0.3">
      <c r="A65" s="38">
        <v>43170</v>
      </c>
      <c r="B65" s="51">
        <v>2</v>
      </c>
      <c r="C65" s="25">
        <v>144</v>
      </c>
      <c r="D65" s="25">
        <v>923</v>
      </c>
      <c r="E65" s="25">
        <v>39</v>
      </c>
      <c r="F65" s="25">
        <v>80</v>
      </c>
      <c r="G65" s="25">
        <v>46</v>
      </c>
      <c r="H65" s="25">
        <v>92</v>
      </c>
      <c r="I65" s="25">
        <v>1925</v>
      </c>
      <c r="J65" s="26">
        <v>6000</v>
      </c>
      <c r="K65" s="27">
        <f t="shared" si="3"/>
        <v>9249</v>
      </c>
      <c r="L65" s="30">
        <v>636</v>
      </c>
      <c r="M65" s="30">
        <v>1230</v>
      </c>
      <c r="N65" s="31">
        <v>660</v>
      </c>
      <c r="O65" s="30">
        <v>111</v>
      </c>
      <c r="P65" s="30">
        <v>295</v>
      </c>
      <c r="Q65" s="27">
        <f t="shared" si="4"/>
        <v>12181</v>
      </c>
      <c r="R65" s="32">
        <v>13100</v>
      </c>
      <c r="S65" s="27">
        <f t="shared" si="5"/>
        <v>919</v>
      </c>
      <c r="T65" s="47"/>
    </row>
    <row r="66" spans="1:20" ht="15.75" thickBot="1" x14ac:dyDescent="0.3">
      <c r="A66" s="38">
        <v>43177</v>
      </c>
      <c r="B66" s="51">
        <v>3</v>
      </c>
      <c r="C66" s="25">
        <v>144</v>
      </c>
      <c r="D66" s="25">
        <v>923</v>
      </c>
      <c r="E66" s="25">
        <v>39</v>
      </c>
      <c r="F66" s="25">
        <v>80</v>
      </c>
      <c r="G66" s="25">
        <v>46</v>
      </c>
      <c r="H66" s="25">
        <v>92</v>
      </c>
      <c r="I66" s="25">
        <v>1925</v>
      </c>
      <c r="J66" s="26">
        <v>6000</v>
      </c>
      <c r="K66" s="27">
        <f t="shared" si="3"/>
        <v>9249</v>
      </c>
      <c r="L66" s="30">
        <v>664</v>
      </c>
      <c r="M66" s="30">
        <v>1236</v>
      </c>
      <c r="N66" s="31">
        <v>648</v>
      </c>
      <c r="O66" s="30">
        <v>458</v>
      </c>
      <c r="P66" s="30">
        <v>64</v>
      </c>
      <c r="Q66" s="27">
        <f t="shared" si="4"/>
        <v>12319</v>
      </c>
      <c r="R66" s="32">
        <v>12744</v>
      </c>
      <c r="S66" s="27">
        <f t="shared" si="5"/>
        <v>425</v>
      </c>
      <c r="T66" s="47"/>
    </row>
    <row r="67" spans="1:20" ht="15.75" thickBot="1" x14ac:dyDescent="0.3">
      <c r="A67" s="38">
        <v>43184</v>
      </c>
      <c r="B67" s="51">
        <v>4</v>
      </c>
      <c r="C67" s="25">
        <v>144</v>
      </c>
      <c r="D67" s="25">
        <v>923</v>
      </c>
      <c r="E67" s="25">
        <v>39</v>
      </c>
      <c r="F67" s="25">
        <v>80</v>
      </c>
      <c r="G67" s="25">
        <v>46</v>
      </c>
      <c r="H67" s="25">
        <v>92</v>
      </c>
      <c r="I67" s="25">
        <v>1925</v>
      </c>
      <c r="J67" s="26">
        <v>6000</v>
      </c>
      <c r="K67" s="27">
        <f t="shared" si="3"/>
        <v>9249</v>
      </c>
      <c r="L67" s="30">
        <v>680</v>
      </c>
      <c r="M67" s="30">
        <v>1231</v>
      </c>
      <c r="N67" s="31">
        <v>661</v>
      </c>
      <c r="O67" s="30">
        <v>466</v>
      </c>
      <c r="P67" s="30">
        <v>51</v>
      </c>
      <c r="Q67" s="27">
        <f t="shared" si="4"/>
        <v>12338</v>
      </c>
      <c r="R67" s="32">
        <v>12596</v>
      </c>
      <c r="S67" s="27">
        <f t="shared" si="5"/>
        <v>258</v>
      </c>
      <c r="T67" s="47"/>
    </row>
    <row r="68" spans="1:20" ht="15.75" thickBot="1" x14ac:dyDescent="0.3">
      <c r="A68" s="38">
        <v>43191</v>
      </c>
      <c r="B68" s="52">
        <v>1</v>
      </c>
      <c r="C68" s="25">
        <v>144</v>
      </c>
      <c r="D68" s="25">
        <v>923</v>
      </c>
      <c r="E68" s="25">
        <v>39</v>
      </c>
      <c r="F68" s="25">
        <v>80</v>
      </c>
      <c r="G68" s="25">
        <v>46</v>
      </c>
      <c r="H68" s="25">
        <v>92</v>
      </c>
      <c r="I68" s="25">
        <v>1925</v>
      </c>
      <c r="J68" s="26">
        <v>6000</v>
      </c>
      <c r="K68" s="27">
        <f t="shared" ref="K68:K99" si="6">SUM(C68:J68)</f>
        <v>9249</v>
      </c>
      <c r="L68" s="30">
        <v>653</v>
      </c>
      <c r="M68" s="30">
        <v>1264</v>
      </c>
      <c r="N68" s="31">
        <v>637</v>
      </c>
      <c r="O68" s="30">
        <v>179</v>
      </c>
      <c r="P68" s="30">
        <v>192</v>
      </c>
      <c r="Q68" s="27">
        <f t="shared" ref="Q68:Q99" si="7">SUM(K68:P68)</f>
        <v>12174</v>
      </c>
      <c r="R68" s="32">
        <v>12563</v>
      </c>
      <c r="S68" s="27">
        <f t="shared" ref="S68:S99" si="8">R68-Q68</f>
        <v>389</v>
      </c>
      <c r="T68" s="47"/>
    </row>
    <row r="69" spans="1:20" ht="15.75" thickBot="1" x14ac:dyDescent="0.3">
      <c r="A69" s="38">
        <v>43198</v>
      </c>
      <c r="B69" s="51">
        <v>2</v>
      </c>
      <c r="C69" s="25">
        <v>144</v>
      </c>
      <c r="D69" s="25">
        <v>923</v>
      </c>
      <c r="E69" s="25">
        <v>39</v>
      </c>
      <c r="F69" s="25">
        <v>80</v>
      </c>
      <c r="G69" s="25">
        <v>46</v>
      </c>
      <c r="H69" s="25">
        <v>92</v>
      </c>
      <c r="I69" s="25">
        <v>1925</v>
      </c>
      <c r="J69" s="26">
        <v>6000</v>
      </c>
      <c r="K69" s="27">
        <f t="shared" si="6"/>
        <v>9249</v>
      </c>
      <c r="L69" s="30">
        <v>659</v>
      </c>
      <c r="M69" s="30">
        <v>1307</v>
      </c>
      <c r="N69" s="31">
        <v>653</v>
      </c>
      <c r="O69" s="30">
        <v>337</v>
      </c>
      <c r="P69" s="30">
        <v>282</v>
      </c>
      <c r="Q69" s="27">
        <f t="shared" si="7"/>
        <v>12487</v>
      </c>
      <c r="R69" s="32">
        <v>12592</v>
      </c>
      <c r="S69" s="27">
        <f t="shared" si="8"/>
        <v>105</v>
      </c>
      <c r="T69" s="47"/>
    </row>
    <row r="70" spans="1:20" ht="15.75" thickBot="1" x14ac:dyDescent="0.3">
      <c r="A70" s="38">
        <v>43205</v>
      </c>
      <c r="B70" s="51">
        <v>3</v>
      </c>
      <c r="C70" s="25">
        <v>144</v>
      </c>
      <c r="D70" s="25">
        <v>923</v>
      </c>
      <c r="E70" s="25">
        <v>39</v>
      </c>
      <c r="F70" s="25">
        <v>80</v>
      </c>
      <c r="G70" s="25">
        <v>46</v>
      </c>
      <c r="H70" s="25">
        <v>92</v>
      </c>
      <c r="I70" s="25">
        <v>1925</v>
      </c>
      <c r="J70" s="26">
        <v>6000</v>
      </c>
      <c r="K70" s="27">
        <f t="shared" si="6"/>
        <v>9249</v>
      </c>
      <c r="L70" s="30">
        <v>696</v>
      </c>
      <c r="M70" s="30">
        <v>1281</v>
      </c>
      <c r="N70" s="31">
        <v>720</v>
      </c>
      <c r="O70" s="30">
        <v>91</v>
      </c>
      <c r="P70" s="30">
        <v>109</v>
      </c>
      <c r="Q70" s="27">
        <f t="shared" si="7"/>
        <v>12146</v>
      </c>
      <c r="R70" s="32">
        <v>12993</v>
      </c>
      <c r="S70" s="27">
        <f t="shared" si="8"/>
        <v>847</v>
      </c>
      <c r="T70" s="47"/>
    </row>
    <row r="71" spans="1:20" ht="15.75" thickBot="1" x14ac:dyDescent="0.3">
      <c r="A71" s="38">
        <v>43212</v>
      </c>
      <c r="B71" s="51">
        <v>4</v>
      </c>
      <c r="C71" s="25">
        <v>144</v>
      </c>
      <c r="D71" s="25">
        <v>923</v>
      </c>
      <c r="E71" s="25">
        <v>39</v>
      </c>
      <c r="F71" s="25">
        <v>80</v>
      </c>
      <c r="G71" s="25">
        <v>46</v>
      </c>
      <c r="H71" s="25">
        <v>92</v>
      </c>
      <c r="I71" s="25">
        <v>1925</v>
      </c>
      <c r="J71" s="26">
        <v>6000</v>
      </c>
      <c r="K71" s="27">
        <f t="shared" si="6"/>
        <v>9249</v>
      </c>
      <c r="L71" s="30">
        <v>613</v>
      </c>
      <c r="M71" s="30">
        <v>1201</v>
      </c>
      <c r="N71" s="31">
        <v>638</v>
      </c>
      <c r="O71" s="30">
        <v>354</v>
      </c>
      <c r="P71" s="30">
        <v>275</v>
      </c>
      <c r="Q71" s="27">
        <f t="shared" si="7"/>
        <v>12330</v>
      </c>
      <c r="R71" s="32">
        <v>12423</v>
      </c>
      <c r="S71" s="27">
        <f t="shared" si="8"/>
        <v>93</v>
      </c>
      <c r="T71" s="47"/>
    </row>
    <row r="72" spans="1:20" ht="15.75" thickBot="1" x14ac:dyDescent="0.3">
      <c r="A72" s="38">
        <v>43219</v>
      </c>
      <c r="B72" s="52">
        <v>1</v>
      </c>
      <c r="C72" s="25">
        <v>144</v>
      </c>
      <c r="D72" s="25">
        <v>923</v>
      </c>
      <c r="E72" s="25">
        <v>39</v>
      </c>
      <c r="F72" s="25">
        <v>80</v>
      </c>
      <c r="G72" s="25">
        <v>46</v>
      </c>
      <c r="H72" s="25">
        <v>92</v>
      </c>
      <c r="I72" s="25">
        <v>1925</v>
      </c>
      <c r="J72" s="26">
        <v>6000</v>
      </c>
      <c r="K72" s="27">
        <f t="shared" si="6"/>
        <v>9249</v>
      </c>
      <c r="L72" s="30">
        <v>641</v>
      </c>
      <c r="M72" s="30">
        <v>1292</v>
      </c>
      <c r="N72" s="31">
        <v>650</v>
      </c>
      <c r="O72" s="30">
        <v>420</v>
      </c>
      <c r="P72" s="30">
        <v>82</v>
      </c>
      <c r="Q72" s="27">
        <f t="shared" si="7"/>
        <v>12334</v>
      </c>
      <c r="R72" s="32">
        <v>12607</v>
      </c>
      <c r="S72" s="27">
        <f t="shared" si="8"/>
        <v>273</v>
      </c>
      <c r="T72" s="47"/>
    </row>
    <row r="73" spans="1:20" ht="15.75" thickBot="1" x14ac:dyDescent="0.3">
      <c r="A73" s="38">
        <v>43226</v>
      </c>
      <c r="B73" s="51">
        <v>2</v>
      </c>
      <c r="C73" s="25">
        <v>144</v>
      </c>
      <c r="D73" s="25">
        <v>923</v>
      </c>
      <c r="E73" s="25">
        <v>39</v>
      </c>
      <c r="F73" s="25">
        <v>80</v>
      </c>
      <c r="G73" s="25">
        <v>46</v>
      </c>
      <c r="H73" s="25">
        <v>92</v>
      </c>
      <c r="I73" s="25">
        <v>1925</v>
      </c>
      <c r="J73" s="26">
        <v>6000</v>
      </c>
      <c r="K73" s="27">
        <f t="shared" si="6"/>
        <v>9249</v>
      </c>
      <c r="L73" s="30">
        <v>711</v>
      </c>
      <c r="M73" s="30">
        <v>1343</v>
      </c>
      <c r="N73" s="31">
        <v>672</v>
      </c>
      <c r="O73" s="30">
        <v>353</v>
      </c>
      <c r="P73" s="30">
        <v>105</v>
      </c>
      <c r="Q73" s="27">
        <f t="shared" si="7"/>
        <v>12433</v>
      </c>
      <c r="R73" s="32">
        <v>13456</v>
      </c>
      <c r="S73" s="27">
        <f t="shared" si="8"/>
        <v>1023</v>
      </c>
      <c r="T73" s="47"/>
    </row>
    <row r="74" spans="1:20" ht="15.75" thickBot="1" x14ac:dyDescent="0.3">
      <c r="A74" s="38">
        <v>43233</v>
      </c>
      <c r="B74" s="51">
        <v>3</v>
      </c>
      <c r="C74" s="25">
        <v>144</v>
      </c>
      <c r="D74" s="25">
        <v>923</v>
      </c>
      <c r="E74" s="25">
        <v>39</v>
      </c>
      <c r="F74" s="25">
        <v>80</v>
      </c>
      <c r="G74" s="25">
        <v>46</v>
      </c>
      <c r="H74" s="25">
        <v>92</v>
      </c>
      <c r="I74" s="25">
        <v>1925</v>
      </c>
      <c r="J74" s="26">
        <v>6000</v>
      </c>
      <c r="K74" s="27">
        <f t="shared" si="6"/>
        <v>9249</v>
      </c>
      <c r="L74" s="30">
        <v>621</v>
      </c>
      <c r="M74" s="30">
        <v>1357</v>
      </c>
      <c r="N74" s="31">
        <v>635</v>
      </c>
      <c r="O74" s="30">
        <v>357</v>
      </c>
      <c r="P74" s="30">
        <v>59</v>
      </c>
      <c r="Q74" s="27">
        <f t="shared" si="7"/>
        <v>12278</v>
      </c>
      <c r="R74" s="32">
        <v>13162</v>
      </c>
      <c r="S74" s="27">
        <f t="shared" si="8"/>
        <v>884</v>
      </c>
      <c r="T74" s="47"/>
    </row>
    <row r="75" spans="1:20" ht="15.75" thickBot="1" x14ac:dyDescent="0.3">
      <c r="A75" s="38">
        <v>43240</v>
      </c>
      <c r="B75" s="51">
        <v>4</v>
      </c>
      <c r="C75" s="25">
        <v>144</v>
      </c>
      <c r="D75" s="25">
        <v>923</v>
      </c>
      <c r="E75" s="25">
        <v>39</v>
      </c>
      <c r="F75" s="25">
        <v>80</v>
      </c>
      <c r="G75" s="25">
        <v>46</v>
      </c>
      <c r="H75" s="25">
        <v>92</v>
      </c>
      <c r="I75" s="25">
        <v>1925</v>
      </c>
      <c r="J75" s="26">
        <v>6000</v>
      </c>
      <c r="K75" s="27">
        <f t="shared" si="6"/>
        <v>9249</v>
      </c>
      <c r="L75" s="30">
        <v>651</v>
      </c>
      <c r="M75" s="30">
        <v>1428</v>
      </c>
      <c r="N75" s="31">
        <v>642</v>
      </c>
      <c r="O75" s="30">
        <v>253</v>
      </c>
      <c r="P75" s="30">
        <v>176</v>
      </c>
      <c r="Q75" s="27">
        <f t="shared" si="7"/>
        <v>12399</v>
      </c>
      <c r="R75" s="32">
        <v>14166</v>
      </c>
      <c r="S75" s="27">
        <f t="shared" si="8"/>
        <v>1767</v>
      </c>
      <c r="T75" s="47"/>
    </row>
    <row r="76" spans="1:20" ht="15.75" thickBot="1" x14ac:dyDescent="0.3">
      <c r="A76" s="38">
        <v>43247</v>
      </c>
      <c r="B76" s="52">
        <v>1</v>
      </c>
      <c r="C76" s="25">
        <v>144</v>
      </c>
      <c r="D76" s="25">
        <v>923</v>
      </c>
      <c r="E76" s="25">
        <v>39</v>
      </c>
      <c r="F76" s="25">
        <v>80</v>
      </c>
      <c r="G76" s="25">
        <v>46</v>
      </c>
      <c r="H76" s="25">
        <v>92</v>
      </c>
      <c r="I76" s="25">
        <v>1925</v>
      </c>
      <c r="J76" s="26">
        <v>6000</v>
      </c>
      <c r="K76" s="27">
        <f t="shared" si="6"/>
        <v>9249</v>
      </c>
      <c r="L76" s="30">
        <v>634</v>
      </c>
      <c r="M76" s="30">
        <v>1325</v>
      </c>
      <c r="N76" s="31">
        <v>673</v>
      </c>
      <c r="O76" s="30">
        <v>212</v>
      </c>
      <c r="P76" s="30">
        <v>13</v>
      </c>
      <c r="Q76" s="27">
        <f t="shared" si="7"/>
        <v>12106</v>
      </c>
      <c r="R76" s="32">
        <v>12671</v>
      </c>
      <c r="S76" s="27">
        <f t="shared" si="8"/>
        <v>565</v>
      </c>
      <c r="T76" s="47"/>
    </row>
    <row r="77" spans="1:20" ht="15.75" thickBot="1" x14ac:dyDescent="0.3">
      <c r="A77" s="38">
        <v>43254</v>
      </c>
      <c r="B77" s="51">
        <v>2</v>
      </c>
      <c r="C77" s="25">
        <v>144</v>
      </c>
      <c r="D77" s="25">
        <v>923</v>
      </c>
      <c r="E77" s="25">
        <v>39</v>
      </c>
      <c r="F77" s="25">
        <v>80</v>
      </c>
      <c r="G77" s="25">
        <v>46</v>
      </c>
      <c r="H77" s="25">
        <v>92</v>
      </c>
      <c r="I77" s="25">
        <v>1925</v>
      </c>
      <c r="J77" s="26">
        <v>6000</v>
      </c>
      <c r="K77" s="27">
        <f t="shared" si="6"/>
        <v>9249</v>
      </c>
      <c r="L77" s="30">
        <v>631</v>
      </c>
      <c r="M77" s="30">
        <v>1383</v>
      </c>
      <c r="N77" s="31">
        <v>652</v>
      </c>
      <c r="O77" s="30">
        <v>137</v>
      </c>
      <c r="P77" s="30">
        <v>39</v>
      </c>
      <c r="Q77" s="27">
        <f t="shared" si="7"/>
        <v>12091</v>
      </c>
      <c r="R77" s="32">
        <v>13740</v>
      </c>
      <c r="S77" s="27">
        <f t="shared" si="8"/>
        <v>1649</v>
      </c>
      <c r="T77" s="47"/>
    </row>
    <row r="78" spans="1:20" ht="15.75" thickBot="1" x14ac:dyDescent="0.3">
      <c r="A78" s="38">
        <v>43261</v>
      </c>
      <c r="B78" s="51">
        <v>3</v>
      </c>
      <c r="C78" s="25">
        <v>144</v>
      </c>
      <c r="D78" s="25">
        <v>923</v>
      </c>
      <c r="E78" s="25">
        <v>39</v>
      </c>
      <c r="F78" s="25">
        <v>80</v>
      </c>
      <c r="G78" s="25">
        <v>46</v>
      </c>
      <c r="H78" s="25">
        <v>92</v>
      </c>
      <c r="I78" s="25">
        <v>1925</v>
      </c>
      <c r="J78" s="26">
        <v>6000</v>
      </c>
      <c r="K78" s="27">
        <f t="shared" si="6"/>
        <v>9249</v>
      </c>
      <c r="L78" s="30">
        <v>653</v>
      </c>
      <c r="M78" s="30">
        <v>1237</v>
      </c>
      <c r="N78" s="31">
        <v>617</v>
      </c>
      <c r="O78" s="30">
        <v>300</v>
      </c>
      <c r="P78" s="30">
        <v>144</v>
      </c>
      <c r="Q78" s="27">
        <f t="shared" si="7"/>
        <v>12200</v>
      </c>
      <c r="R78" s="32">
        <v>12411</v>
      </c>
      <c r="S78" s="27">
        <f t="shared" si="8"/>
        <v>211</v>
      </c>
      <c r="T78" s="47"/>
    </row>
    <row r="79" spans="1:20" ht="15.75" thickBot="1" x14ac:dyDescent="0.3">
      <c r="A79" s="38">
        <v>43268</v>
      </c>
      <c r="B79" s="51">
        <v>4</v>
      </c>
      <c r="C79" s="25">
        <v>144</v>
      </c>
      <c r="D79" s="25">
        <v>923</v>
      </c>
      <c r="E79" s="25">
        <v>39</v>
      </c>
      <c r="F79" s="25">
        <v>80</v>
      </c>
      <c r="G79" s="25">
        <v>46</v>
      </c>
      <c r="H79" s="25">
        <v>92</v>
      </c>
      <c r="I79" s="25">
        <v>1925</v>
      </c>
      <c r="J79" s="26">
        <v>6000</v>
      </c>
      <c r="K79" s="27">
        <f t="shared" si="6"/>
        <v>9249</v>
      </c>
      <c r="L79" s="30">
        <v>614</v>
      </c>
      <c r="M79" s="30">
        <v>1255</v>
      </c>
      <c r="N79" s="31">
        <v>647</v>
      </c>
      <c r="O79" s="30">
        <v>325</v>
      </c>
      <c r="P79" s="30">
        <v>112</v>
      </c>
      <c r="Q79" s="27">
        <f t="shared" si="7"/>
        <v>12202</v>
      </c>
      <c r="R79" s="32">
        <v>12130</v>
      </c>
      <c r="S79" s="27">
        <f t="shared" si="8"/>
        <v>-72</v>
      </c>
      <c r="T79" s="47"/>
    </row>
    <row r="80" spans="1:20" ht="15.75" thickBot="1" x14ac:dyDescent="0.3">
      <c r="A80" s="38">
        <v>43275</v>
      </c>
      <c r="B80" s="52">
        <v>1</v>
      </c>
      <c r="C80" s="25">
        <v>144</v>
      </c>
      <c r="D80" s="25">
        <v>923</v>
      </c>
      <c r="E80" s="25">
        <v>39</v>
      </c>
      <c r="F80" s="25">
        <v>80</v>
      </c>
      <c r="G80" s="25">
        <v>46</v>
      </c>
      <c r="H80" s="25">
        <v>92</v>
      </c>
      <c r="I80" s="25">
        <v>1925</v>
      </c>
      <c r="J80" s="26">
        <v>6000</v>
      </c>
      <c r="K80" s="27">
        <f t="shared" si="6"/>
        <v>9249</v>
      </c>
      <c r="L80" s="30">
        <v>597</v>
      </c>
      <c r="M80" s="30">
        <v>1190</v>
      </c>
      <c r="N80" s="31">
        <v>609</v>
      </c>
      <c r="O80" s="30">
        <v>12</v>
      </c>
      <c r="P80" s="30">
        <v>84</v>
      </c>
      <c r="Q80" s="27">
        <f t="shared" si="7"/>
        <v>11741</v>
      </c>
      <c r="R80" s="32">
        <v>12257</v>
      </c>
      <c r="S80" s="27">
        <f t="shared" si="8"/>
        <v>516</v>
      </c>
      <c r="T80" s="47"/>
    </row>
    <row r="81" spans="1:20" ht="15.75" thickBot="1" x14ac:dyDescent="0.3">
      <c r="A81" s="38">
        <v>43282</v>
      </c>
      <c r="B81" s="51">
        <v>2</v>
      </c>
      <c r="C81" s="25">
        <v>144</v>
      </c>
      <c r="D81" s="25">
        <v>923</v>
      </c>
      <c r="E81" s="25">
        <v>39</v>
      </c>
      <c r="F81" s="25">
        <v>80</v>
      </c>
      <c r="G81" s="25">
        <v>46</v>
      </c>
      <c r="H81" s="25">
        <v>92</v>
      </c>
      <c r="I81" s="25">
        <v>1925</v>
      </c>
      <c r="J81" s="26">
        <v>6000</v>
      </c>
      <c r="K81" s="27">
        <f t="shared" si="6"/>
        <v>9249</v>
      </c>
      <c r="L81" s="30">
        <v>718</v>
      </c>
      <c r="M81" s="30">
        <v>1260</v>
      </c>
      <c r="N81" s="31">
        <v>641</v>
      </c>
      <c r="O81" s="30">
        <v>229</v>
      </c>
      <c r="P81" s="30">
        <v>163</v>
      </c>
      <c r="Q81" s="27">
        <f t="shared" si="7"/>
        <v>12260</v>
      </c>
      <c r="R81" s="32">
        <v>12771</v>
      </c>
      <c r="S81" s="27">
        <f t="shared" si="8"/>
        <v>511</v>
      </c>
      <c r="T81" s="47"/>
    </row>
    <row r="82" spans="1:20" ht="15.75" thickBot="1" x14ac:dyDescent="0.3">
      <c r="A82" s="38">
        <v>43289</v>
      </c>
      <c r="B82" s="51">
        <v>3</v>
      </c>
      <c r="C82" s="25">
        <v>144</v>
      </c>
      <c r="D82" s="25">
        <v>923</v>
      </c>
      <c r="E82" s="25">
        <v>39</v>
      </c>
      <c r="F82" s="25">
        <v>80</v>
      </c>
      <c r="G82" s="25">
        <v>46</v>
      </c>
      <c r="H82" s="25">
        <v>92</v>
      </c>
      <c r="I82" s="25">
        <v>1925</v>
      </c>
      <c r="J82" s="26">
        <v>6000</v>
      </c>
      <c r="K82" s="27">
        <f t="shared" si="6"/>
        <v>9249</v>
      </c>
      <c r="L82" s="30">
        <v>656</v>
      </c>
      <c r="M82" s="30">
        <v>1326</v>
      </c>
      <c r="N82" s="31">
        <v>619</v>
      </c>
      <c r="O82" s="30">
        <v>327</v>
      </c>
      <c r="P82" s="30">
        <v>169</v>
      </c>
      <c r="Q82" s="27">
        <f t="shared" si="7"/>
        <v>12346</v>
      </c>
      <c r="R82" s="32">
        <v>13114</v>
      </c>
      <c r="S82" s="27">
        <f t="shared" si="8"/>
        <v>768</v>
      </c>
      <c r="T82" s="47"/>
    </row>
    <row r="83" spans="1:20" ht="15.75" thickBot="1" x14ac:dyDescent="0.3">
      <c r="A83" s="38">
        <v>43296</v>
      </c>
      <c r="B83" s="51">
        <v>4</v>
      </c>
      <c r="C83" s="25">
        <v>144</v>
      </c>
      <c r="D83" s="25">
        <v>923</v>
      </c>
      <c r="E83" s="25">
        <v>39</v>
      </c>
      <c r="F83" s="25">
        <v>80</v>
      </c>
      <c r="G83" s="25">
        <v>46</v>
      </c>
      <c r="H83" s="25">
        <v>92</v>
      </c>
      <c r="I83" s="25">
        <v>1925</v>
      </c>
      <c r="J83" s="26">
        <v>6000</v>
      </c>
      <c r="K83" s="27">
        <f t="shared" si="6"/>
        <v>9249</v>
      </c>
      <c r="L83" s="30">
        <v>621</v>
      </c>
      <c r="M83" s="30">
        <v>1342</v>
      </c>
      <c r="N83" s="31">
        <v>607</v>
      </c>
      <c r="O83" s="30">
        <v>406</v>
      </c>
      <c r="P83" s="30">
        <v>49</v>
      </c>
      <c r="Q83" s="27">
        <f t="shared" si="7"/>
        <v>12274</v>
      </c>
      <c r="R83" s="32">
        <v>13288</v>
      </c>
      <c r="S83" s="27">
        <f t="shared" si="8"/>
        <v>1014</v>
      </c>
      <c r="T83" s="47"/>
    </row>
    <row r="84" spans="1:20" ht="15.75" thickBot="1" x14ac:dyDescent="0.3">
      <c r="A84" s="38">
        <v>43303</v>
      </c>
      <c r="B84" s="52">
        <v>1</v>
      </c>
      <c r="C84" s="25">
        <v>144</v>
      </c>
      <c r="D84" s="25">
        <v>923</v>
      </c>
      <c r="E84" s="25">
        <v>39</v>
      </c>
      <c r="F84" s="25">
        <v>80</v>
      </c>
      <c r="G84" s="25">
        <v>46</v>
      </c>
      <c r="H84" s="25">
        <v>92</v>
      </c>
      <c r="I84" s="25">
        <v>1925</v>
      </c>
      <c r="J84" s="26">
        <v>6000</v>
      </c>
      <c r="K84" s="27">
        <f t="shared" si="6"/>
        <v>9249</v>
      </c>
      <c r="L84" s="30">
        <v>644</v>
      </c>
      <c r="M84" s="30">
        <v>1215</v>
      </c>
      <c r="N84" s="31">
        <v>611</v>
      </c>
      <c r="O84" s="30">
        <v>64</v>
      </c>
      <c r="P84" s="30">
        <v>72</v>
      </c>
      <c r="Q84" s="27">
        <f t="shared" si="7"/>
        <v>11855</v>
      </c>
      <c r="R84" s="32">
        <v>12491</v>
      </c>
      <c r="S84" s="27">
        <f t="shared" si="8"/>
        <v>636</v>
      </c>
      <c r="T84" s="47"/>
    </row>
    <row r="85" spans="1:20" ht="15.75" thickBot="1" x14ac:dyDescent="0.3">
      <c r="A85" s="38">
        <v>43310</v>
      </c>
      <c r="B85" s="51">
        <v>2</v>
      </c>
      <c r="C85" s="25">
        <v>144</v>
      </c>
      <c r="D85" s="25">
        <v>923</v>
      </c>
      <c r="E85" s="25">
        <v>39</v>
      </c>
      <c r="F85" s="25">
        <v>80</v>
      </c>
      <c r="G85" s="25">
        <v>46</v>
      </c>
      <c r="H85" s="25">
        <v>92</v>
      </c>
      <c r="I85" s="25">
        <v>1925</v>
      </c>
      <c r="J85" s="26">
        <v>6000</v>
      </c>
      <c r="K85" s="27">
        <f t="shared" si="6"/>
        <v>9249</v>
      </c>
      <c r="L85" s="30">
        <v>599</v>
      </c>
      <c r="M85" s="30">
        <v>1356</v>
      </c>
      <c r="N85" s="31">
        <v>635</v>
      </c>
      <c r="O85" s="30">
        <v>192</v>
      </c>
      <c r="P85" s="30">
        <v>13</v>
      </c>
      <c r="Q85" s="27">
        <f t="shared" si="7"/>
        <v>12044</v>
      </c>
      <c r="R85" s="32">
        <v>13525</v>
      </c>
      <c r="S85" s="27">
        <f t="shared" si="8"/>
        <v>1481</v>
      </c>
      <c r="T85" s="47"/>
    </row>
    <row r="86" spans="1:20" ht="15.75" thickBot="1" x14ac:dyDescent="0.3">
      <c r="A86" s="38">
        <v>43317</v>
      </c>
      <c r="B86" s="51">
        <v>3</v>
      </c>
      <c r="C86" s="25">
        <v>144</v>
      </c>
      <c r="D86" s="25">
        <v>923</v>
      </c>
      <c r="E86" s="25">
        <v>39</v>
      </c>
      <c r="F86" s="25">
        <v>80</v>
      </c>
      <c r="G86" s="25">
        <v>46</v>
      </c>
      <c r="H86" s="25">
        <v>92</v>
      </c>
      <c r="I86" s="25">
        <v>1925</v>
      </c>
      <c r="J86" s="26">
        <v>6000</v>
      </c>
      <c r="K86" s="27">
        <f t="shared" si="6"/>
        <v>9249</v>
      </c>
      <c r="L86" s="30">
        <v>658</v>
      </c>
      <c r="M86" s="30">
        <v>1263</v>
      </c>
      <c r="N86" s="31">
        <v>700</v>
      </c>
      <c r="O86" s="30">
        <v>307</v>
      </c>
      <c r="P86" s="30">
        <v>142</v>
      </c>
      <c r="Q86" s="27">
        <f t="shared" si="7"/>
        <v>12319</v>
      </c>
      <c r="R86" s="32">
        <v>12579</v>
      </c>
      <c r="S86" s="27">
        <f t="shared" si="8"/>
        <v>260</v>
      </c>
      <c r="T86" s="47"/>
    </row>
    <row r="87" spans="1:20" ht="15.75" thickBot="1" x14ac:dyDescent="0.3">
      <c r="A87" s="38">
        <v>43324</v>
      </c>
      <c r="B87" s="51">
        <v>4</v>
      </c>
      <c r="C87" s="25">
        <v>144</v>
      </c>
      <c r="D87" s="25">
        <v>923</v>
      </c>
      <c r="E87" s="25">
        <v>39</v>
      </c>
      <c r="F87" s="25">
        <v>80</v>
      </c>
      <c r="G87" s="25">
        <v>46</v>
      </c>
      <c r="H87" s="25">
        <v>92</v>
      </c>
      <c r="I87" s="25">
        <v>1925</v>
      </c>
      <c r="J87" s="26">
        <v>6000</v>
      </c>
      <c r="K87" s="27">
        <f t="shared" si="6"/>
        <v>9249</v>
      </c>
      <c r="L87" s="30">
        <v>646</v>
      </c>
      <c r="M87" s="30">
        <v>1267</v>
      </c>
      <c r="N87" s="31">
        <v>628</v>
      </c>
      <c r="O87" s="30">
        <v>164</v>
      </c>
      <c r="P87" s="30">
        <v>192</v>
      </c>
      <c r="Q87" s="27">
        <f t="shared" si="7"/>
        <v>12146</v>
      </c>
      <c r="R87" s="32">
        <v>12735</v>
      </c>
      <c r="S87" s="27">
        <f t="shared" si="8"/>
        <v>589</v>
      </c>
      <c r="T87" s="47"/>
    </row>
    <row r="88" spans="1:20" ht="15.75" thickBot="1" x14ac:dyDescent="0.3">
      <c r="A88" s="38">
        <v>43331</v>
      </c>
      <c r="B88" s="52">
        <v>1</v>
      </c>
      <c r="C88" s="25">
        <v>144</v>
      </c>
      <c r="D88" s="25">
        <v>923</v>
      </c>
      <c r="E88" s="25">
        <v>39</v>
      </c>
      <c r="F88" s="25">
        <v>80</v>
      </c>
      <c r="G88" s="25">
        <v>46</v>
      </c>
      <c r="H88" s="25">
        <v>92</v>
      </c>
      <c r="I88" s="25">
        <v>1925</v>
      </c>
      <c r="J88" s="26">
        <v>6000</v>
      </c>
      <c r="K88" s="27">
        <f t="shared" si="6"/>
        <v>9249</v>
      </c>
      <c r="L88" s="30">
        <v>669</v>
      </c>
      <c r="M88" s="30">
        <v>1240</v>
      </c>
      <c r="N88" s="31">
        <v>619</v>
      </c>
      <c r="O88" s="30">
        <v>183</v>
      </c>
      <c r="P88" s="30">
        <v>230</v>
      </c>
      <c r="Q88" s="27">
        <f t="shared" si="7"/>
        <v>12190</v>
      </c>
      <c r="R88" s="32">
        <v>12812</v>
      </c>
      <c r="S88" s="27">
        <f t="shared" si="8"/>
        <v>622</v>
      </c>
      <c r="T88" s="47"/>
    </row>
    <row r="89" spans="1:20" ht="15.75" thickBot="1" x14ac:dyDescent="0.3">
      <c r="A89" s="38">
        <v>43338</v>
      </c>
      <c r="B89" s="51">
        <v>2</v>
      </c>
      <c r="C89" s="25">
        <v>144</v>
      </c>
      <c r="D89" s="25">
        <v>923</v>
      </c>
      <c r="E89" s="25">
        <v>39</v>
      </c>
      <c r="F89" s="25">
        <v>80</v>
      </c>
      <c r="G89" s="25">
        <v>46</v>
      </c>
      <c r="H89" s="25">
        <v>92</v>
      </c>
      <c r="I89" s="25">
        <v>1925</v>
      </c>
      <c r="J89" s="26">
        <v>6000</v>
      </c>
      <c r="K89" s="27">
        <f t="shared" si="6"/>
        <v>9249</v>
      </c>
      <c r="L89" s="30">
        <v>646</v>
      </c>
      <c r="M89" s="30">
        <v>1305</v>
      </c>
      <c r="N89" s="31">
        <v>648</v>
      </c>
      <c r="O89" s="30">
        <v>228</v>
      </c>
      <c r="P89" s="30">
        <v>213</v>
      </c>
      <c r="Q89" s="27">
        <f t="shared" si="7"/>
        <v>12289</v>
      </c>
      <c r="R89" s="32">
        <v>13101</v>
      </c>
      <c r="S89" s="27">
        <f t="shared" si="8"/>
        <v>812</v>
      </c>
      <c r="T89" s="47"/>
    </row>
    <row r="90" spans="1:20" ht="15.75" thickBot="1" x14ac:dyDescent="0.3">
      <c r="A90" s="38">
        <v>43345</v>
      </c>
      <c r="B90" s="51">
        <v>3</v>
      </c>
      <c r="C90" s="25">
        <v>144</v>
      </c>
      <c r="D90" s="25">
        <v>923</v>
      </c>
      <c r="E90" s="25">
        <v>39</v>
      </c>
      <c r="F90" s="25">
        <v>80</v>
      </c>
      <c r="G90" s="25">
        <v>46</v>
      </c>
      <c r="H90" s="25">
        <v>92</v>
      </c>
      <c r="I90" s="25">
        <v>1925</v>
      </c>
      <c r="J90" s="26">
        <v>6000</v>
      </c>
      <c r="K90" s="27">
        <f t="shared" si="6"/>
        <v>9249</v>
      </c>
      <c r="L90" s="30">
        <v>658</v>
      </c>
      <c r="M90" s="30">
        <v>1274</v>
      </c>
      <c r="N90" s="31">
        <v>673</v>
      </c>
      <c r="O90" s="30">
        <v>115</v>
      </c>
      <c r="P90" s="30">
        <v>120</v>
      </c>
      <c r="Q90" s="27">
        <f t="shared" si="7"/>
        <v>12089</v>
      </c>
      <c r="R90" s="32">
        <v>12767</v>
      </c>
      <c r="S90" s="27">
        <f t="shared" si="8"/>
        <v>678</v>
      </c>
      <c r="T90" s="47"/>
    </row>
    <row r="91" spans="1:20" ht="15.75" thickBot="1" x14ac:dyDescent="0.3">
      <c r="A91" s="38">
        <v>43352</v>
      </c>
      <c r="B91" s="51">
        <v>4</v>
      </c>
      <c r="C91" s="25">
        <v>144</v>
      </c>
      <c r="D91" s="25">
        <v>923</v>
      </c>
      <c r="E91" s="25">
        <v>39</v>
      </c>
      <c r="F91" s="25">
        <v>80</v>
      </c>
      <c r="G91" s="25">
        <v>46</v>
      </c>
      <c r="H91" s="25">
        <v>92</v>
      </c>
      <c r="I91" s="25">
        <v>1925</v>
      </c>
      <c r="J91" s="26">
        <v>6000</v>
      </c>
      <c r="K91" s="27">
        <f t="shared" si="6"/>
        <v>9249</v>
      </c>
      <c r="L91" s="30">
        <v>637</v>
      </c>
      <c r="M91" s="30">
        <v>1242</v>
      </c>
      <c r="N91" s="31">
        <v>625</v>
      </c>
      <c r="O91" s="30">
        <v>267</v>
      </c>
      <c r="P91" s="30">
        <v>200</v>
      </c>
      <c r="Q91" s="27">
        <f t="shared" si="7"/>
        <v>12220</v>
      </c>
      <c r="R91" s="32">
        <v>12581</v>
      </c>
      <c r="S91" s="27">
        <f t="shared" si="8"/>
        <v>361</v>
      </c>
      <c r="T91" s="47"/>
    </row>
    <row r="92" spans="1:20" ht="15.75" thickBot="1" x14ac:dyDescent="0.3">
      <c r="A92" s="38">
        <v>43359</v>
      </c>
      <c r="B92" s="52">
        <v>1</v>
      </c>
      <c r="C92" s="25">
        <v>144</v>
      </c>
      <c r="D92" s="25">
        <v>923</v>
      </c>
      <c r="E92" s="25">
        <v>39</v>
      </c>
      <c r="F92" s="25">
        <v>80</v>
      </c>
      <c r="G92" s="25">
        <v>46</v>
      </c>
      <c r="H92" s="25">
        <v>92</v>
      </c>
      <c r="I92" s="25">
        <v>1925</v>
      </c>
      <c r="J92" s="26">
        <v>6000</v>
      </c>
      <c r="K92" s="27">
        <f t="shared" si="6"/>
        <v>9249</v>
      </c>
      <c r="L92" s="30">
        <v>592</v>
      </c>
      <c r="M92" s="30">
        <v>1240</v>
      </c>
      <c r="N92" s="31">
        <v>613</v>
      </c>
      <c r="O92" s="30">
        <v>49</v>
      </c>
      <c r="P92" s="30">
        <v>255</v>
      </c>
      <c r="Q92" s="27">
        <f t="shared" si="7"/>
        <v>11998</v>
      </c>
      <c r="R92" s="32">
        <v>12166</v>
      </c>
      <c r="S92" s="27">
        <f t="shared" si="8"/>
        <v>168</v>
      </c>
      <c r="T92" s="47"/>
    </row>
    <row r="93" spans="1:20" ht="15.75" thickBot="1" x14ac:dyDescent="0.3">
      <c r="A93" s="38">
        <v>43366</v>
      </c>
      <c r="B93" s="51">
        <v>2</v>
      </c>
      <c r="C93" s="25">
        <v>144</v>
      </c>
      <c r="D93" s="25">
        <v>923</v>
      </c>
      <c r="E93" s="25">
        <v>39</v>
      </c>
      <c r="F93" s="25">
        <v>80</v>
      </c>
      <c r="G93" s="25">
        <v>46</v>
      </c>
      <c r="H93" s="25">
        <v>92</v>
      </c>
      <c r="I93" s="25">
        <v>1925</v>
      </c>
      <c r="J93" s="26">
        <v>6000</v>
      </c>
      <c r="K93" s="27">
        <f t="shared" si="6"/>
        <v>9249</v>
      </c>
      <c r="L93" s="30">
        <v>550</v>
      </c>
      <c r="M93" s="30">
        <v>1264</v>
      </c>
      <c r="N93" s="31">
        <v>582</v>
      </c>
      <c r="O93" s="30">
        <v>96</v>
      </c>
      <c r="P93" s="30">
        <v>83</v>
      </c>
      <c r="Q93" s="27">
        <f t="shared" si="7"/>
        <v>11824</v>
      </c>
      <c r="R93" s="32">
        <v>12387</v>
      </c>
      <c r="S93" s="27">
        <f t="shared" si="8"/>
        <v>563</v>
      </c>
      <c r="T93" s="47"/>
    </row>
    <row r="94" spans="1:20" ht="15.75" thickBot="1" x14ac:dyDescent="0.3">
      <c r="A94" s="38">
        <v>43373</v>
      </c>
      <c r="B94" s="51">
        <v>3</v>
      </c>
      <c r="C94" s="25">
        <v>144</v>
      </c>
      <c r="D94" s="25">
        <v>923</v>
      </c>
      <c r="E94" s="25">
        <v>39</v>
      </c>
      <c r="F94" s="25">
        <v>80</v>
      </c>
      <c r="G94" s="25">
        <v>46</v>
      </c>
      <c r="H94" s="25">
        <v>92</v>
      </c>
      <c r="I94" s="25">
        <v>1925</v>
      </c>
      <c r="J94" s="26">
        <v>6000</v>
      </c>
      <c r="K94" s="27">
        <f t="shared" si="6"/>
        <v>9249</v>
      </c>
      <c r="L94" s="30">
        <v>626</v>
      </c>
      <c r="M94" s="30">
        <v>1201</v>
      </c>
      <c r="N94" s="31">
        <v>651</v>
      </c>
      <c r="O94" s="30">
        <v>476</v>
      </c>
      <c r="P94" s="30">
        <v>298</v>
      </c>
      <c r="Q94" s="27">
        <f t="shared" si="7"/>
        <v>12501</v>
      </c>
      <c r="R94" s="32">
        <v>12116</v>
      </c>
      <c r="S94" s="27">
        <f t="shared" si="8"/>
        <v>-385</v>
      </c>
      <c r="T94" s="47"/>
    </row>
    <row r="95" spans="1:20" ht="15.75" thickBot="1" x14ac:dyDescent="0.3">
      <c r="A95" s="38">
        <v>43380</v>
      </c>
      <c r="B95" s="51">
        <v>4</v>
      </c>
      <c r="C95" s="25">
        <v>144</v>
      </c>
      <c r="D95" s="25">
        <v>923</v>
      </c>
      <c r="E95" s="25">
        <v>39</v>
      </c>
      <c r="F95" s="25">
        <v>80</v>
      </c>
      <c r="G95" s="25">
        <v>46</v>
      </c>
      <c r="H95" s="25">
        <v>92</v>
      </c>
      <c r="I95" s="25">
        <v>1925</v>
      </c>
      <c r="J95" s="26">
        <v>6000</v>
      </c>
      <c r="K95" s="27">
        <f t="shared" si="6"/>
        <v>9249</v>
      </c>
      <c r="L95" s="30">
        <v>621</v>
      </c>
      <c r="M95" s="30">
        <v>1313</v>
      </c>
      <c r="N95" s="31">
        <v>627</v>
      </c>
      <c r="O95" s="30">
        <v>318</v>
      </c>
      <c r="P95" s="30">
        <v>76</v>
      </c>
      <c r="Q95" s="27">
        <f t="shared" si="7"/>
        <v>12204</v>
      </c>
      <c r="R95" s="32">
        <v>13224</v>
      </c>
      <c r="S95" s="27">
        <f t="shared" si="8"/>
        <v>1020</v>
      </c>
      <c r="T95" s="47"/>
    </row>
    <row r="96" spans="1:20" ht="15.75" thickBot="1" x14ac:dyDescent="0.3">
      <c r="A96" s="38">
        <v>43387</v>
      </c>
      <c r="B96" s="52">
        <v>1</v>
      </c>
      <c r="C96" s="25">
        <v>144</v>
      </c>
      <c r="D96" s="25">
        <v>923</v>
      </c>
      <c r="E96" s="25">
        <v>39</v>
      </c>
      <c r="F96" s="25">
        <v>80</v>
      </c>
      <c r="G96" s="25">
        <v>46</v>
      </c>
      <c r="H96" s="25">
        <v>92</v>
      </c>
      <c r="I96" s="25">
        <v>1925</v>
      </c>
      <c r="J96" s="26">
        <v>6000</v>
      </c>
      <c r="K96" s="27">
        <f t="shared" si="6"/>
        <v>9249</v>
      </c>
      <c r="L96" s="30">
        <v>633</v>
      </c>
      <c r="M96" s="30">
        <v>1207</v>
      </c>
      <c r="N96" s="31">
        <v>633</v>
      </c>
      <c r="O96" s="30">
        <v>134</v>
      </c>
      <c r="P96" s="30">
        <v>83</v>
      </c>
      <c r="Q96" s="27">
        <f t="shared" si="7"/>
        <v>11939</v>
      </c>
      <c r="R96" s="32">
        <v>12387</v>
      </c>
      <c r="S96" s="27">
        <f t="shared" si="8"/>
        <v>448</v>
      </c>
      <c r="T96" s="47"/>
    </row>
    <row r="97" spans="1:20" ht="15.75" thickBot="1" x14ac:dyDescent="0.3">
      <c r="A97" s="38">
        <v>43394</v>
      </c>
      <c r="B97" s="51">
        <v>2</v>
      </c>
      <c r="C97" s="25">
        <v>144</v>
      </c>
      <c r="D97" s="25">
        <v>923</v>
      </c>
      <c r="E97" s="25">
        <v>39</v>
      </c>
      <c r="F97" s="25">
        <v>80</v>
      </c>
      <c r="G97" s="25">
        <v>46</v>
      </c>
      <c r="H97" s="25">
        <v>92</v>
      </c>
      <c r="I97" s="25">
        <v>1925</v>
      </c>
      <c r="J97" s="26">
        <v>6000</v>
      </c>
      <c r="K97" s="27">
        <f t="shared" si="6"/>
        <v>9249</v>
      </c>
      <c r="L97" s="30">
        <v>674</v>
      </c>
      <c r="M97" s="30">
        <v>1473</v>
      </c>
      <c r="N97" s="31">
        <v>660</v>
      </c>
      <c r="O97" s="30">
        <v>486</v>
      </c>
      <c r="P97" s="30">
        <v>33</v>
      </c>
      <c r="Q97" s="27">
        <f t="shared" si="7"/>
        <v>12575</v>
      </c>
      <c r="R97" s="32">
        <v>14394</v>
      </c>
      <c r="S97" s="27">
        <f t="shared" si="8"/>
        <v>1819</v>
      </c>
      <c r="T97" s="47"/>
    </row>
    <row r="98" spans="1:20" ht="15.75" thickBot="1" x14ac:dyDescent="0.3">
      <c r="A98" s="38">
        <v>43401</v>
      </c>
      <c r="B98" s="51">
        <v>3</v>
      </c>
      <c r="C98" s="25">
        <v>144</v>
      </c>
      <c r="D98" s="25">
        <v>923</v>
      </c>
      <c r="E98" s="25">
        <v>39</v>
      </c>
      <c r="F98" s="25">
        <v>80</v>
      </c>
      <c r="G98" s="25">
        <v>46</v>
      </c>
      <c r="H98" s="25">
        <v>92</v>
      </c>
      <c r="I98" s="25">
        <v>1925</v>
      </c>
      <c r="J98" s="26">
        <v>6000</v>
      </c>
      <c r="K98" s="27">
        <f t="shared" si="6"/>
        <v>9249</v>
      </c>
      <c r="L98" s="30">
        <v>656</v>
      </c>
      <c r="M98" s="30">
        <v>1310</v>
      </c>
      <c r="N98" s="31">
        <v>659</v>
      </c>
      <c r="O98" s="30">
        <v>241</v>
      </c>
      <c r="P98" s="30">
        <v>270</v>
      </c>
      <c r="Q98" s="27">
        <f t="shared" si="7"/>
        <v>12385</v>
      </c>
      <c r="R98" s="32">
        <v>13182</v>
      </c>
      <c r="S98" s="27">
        <f t="shared" si="8"/>
        <v>797</v>
      </c>
      <c r="T98" s="47"/>
    </row>
    <row r="99" spans="1:20" ht="15.75" thickBot="1" x14ac:dyDescent="0.3">
      <c r="A99" s="38">
        <v>43408</v>
      </c>
      <c r="B99" s="51">
        <v>4</v>
      </c>
      <c r="C99" s="25">
        <v>144</v>
      </c>
      <c r="D99" s="25">
        <v>923</v>
      </c>
      <c r="E99" s="25">
        <v>39</v>
      </c>
      <c r="F99" s="25">
        <v>80</v>
      </c>
      <c r="G99" s="25">
        <v>46</v>
      </c>
      <c r="H99" s="25">
        <v>92</v>
      </c>
      <c r="I99" s="25">
        <v>1925</v>
      </c>
      <c r="J99" s="26">
        <v>6000</v>
      </c>
      <c r="K99" s="27">
        <f t="shared" si="6"/>
        <v>9249</v>
      </c>
      <c r="L99" s="30">
        <v>634</v>
      </c>
      <c r="M99" s="30">
        <v>1240</v>
      </c>
      <c r="N99" s="31">
        <v>668</v>
      </c>
      <c r="O99" s="30">
        <v>400</v>
      </c>
      <c r="P99" s="30">
        <v>26</v>
      </c>
      <c r="Q99" s="27">
        <f t="shared" si="7"/>
        <v>12217</v>
      </c>
      <c r="R99" s="32">
        <v>12484</v>
      </c>
      <c r="S99" s="27">
        <f t="shared" si="8"/>
        <v>267</v>
      </c>
      <c r="T99" s="47"/>
    </row>
    <row r="100" spans="1:20" ht="15.75" thickBot="1" x14ac:dyDescent="0.3">
      <c r="A100" s="38">
        <v>43415</v>
      </c>
      <c r="B100" s="52">
        <v>1</v>
      </c>
      <c r="C100" s="25">
        <v>144</v>
      </c>
      <c r="D100" s="25">
        <v>923</v>
      </c>
      <c r="E100" s="25">
        <v>39</v>
      </c>
      <c r="F100" s="25">
        <v>80</v>
      </c>
      <c r="G100" s="25">
        <v>46</v>
      </c>
      <c r="H100" s="25">
        <v>92</v>
      </c>
      <c r="I100" s="25">
        <v>1925</v>
      </c>
      <c r="J100" s="26">
        <v>6000</v>
      </c>
      <c r="K100" s="27">
        <f t="shared" ref="K100:K131" si="9">SUM(C100:J100)</f>
        <v>9249</v>
      </c>
      <c r="L100" s="30">
        <v>625</v>
      </c>
      <c r="M100" s="30">
        <v>1336</v>
      </c>
      <c r="N100" s="31">
        <v>646</v>
      </c>
      <c r="O100" s="30">
        <v>68</v>
      </c>
      <c r="P100" s="30">
        <v>5</v>
      </c>
      <c r="Q100" s="27">
        <f t="shared" ref="Q100:Q131" si="10">SUM(K100:P100)</f>
        <v>11929</v>
      </c>
      <c r="R100" s="32">
        <v>13412</v>
      </c>
      <c r="S100" s="27">
        <f t="shared" ref="S100:S131" si="11">R100-Q100</f>
        <v>1483</v>
      </c>
      <c r="T100" s="47"/>
    </row>
    <row r="101" spans="1:20" ht="15.75" thickBot="1" x14ac:dyDescent="0.3">
      <c r="A101" s="38">
        <v>43422</v>
      </c>
      <c r="B101" s="51">
        <v>2</v>
      </c>
      <c r="C101" s="25">
        <v>144</v>
      </c>
      <c r="D101" s="25">
        <v>923</v>
      </c>
      <c r="E101" s="25">
        <v>39</v>
      </c>
      <c r="F101" s="25">
        <v>80</v>
      </c>
      <c r="G101" s="25">
        <v>46</v>
      </c>
      <c r="H101" s="25">
        <v>92</v>
      </c>
      <c r="I101" s="25">
        <v>1925</v>
      </c>
      <c r="J101" s="26">
        <v>6000</v>
      </c>
      <c r="K101" s="27">
        <f t="shared" si="9"/>
        <v>9249</v>
      </c>
      <c r="L101" s="30">
        <v>640</v>
      </c>
      <c r="M101" s="30">
        <v>1463</v>
      </c>
      <c r="N101" s="31">
        <v>644</v>
      </c>
      <c r="O101" s="30">
        <v>422</v>
      </c>
      <c r="P101" s="30">
        <v>166</v>
      </c>
      <c r="Q101" s="27">
        <f t="shared" si="10"/>
        <v>12584</v>
      </c>
      <c r="R101" s="32">
        <v>14335</v>
      </c>
      <c r="S101" s="27">
        <f t="shared" si="11"/>
        <v>1751</v>
      </c>
      <c r="T101" s="47"/>
    </row>
    <row r="102" spans="1:20" ht="15.75" thickBot="1" x14ac:dyDescent="0.3">
      <c r="A102" s="38">
        <v>43429</v>
      </c>
      <c r="B102" s="51">
        <v>3</v>
      </c>
      <c r="C102" s="25">
        <v>144</v>
      </c>
      <c r="D102" s="25">
        <v>923</v>
      </c>
      <c r="E102" s="25">
        <v>39</v>
      </c>
      <c r="F102" s="25">
        <v>80</v>
      </c>
      <c r="G102" s="25">
        <v>46</v>
      </c>
      <c r="H102" s="25">
        <v>92</v>
      </c>
      <c r="I102" s="25">
        <v>1925</v>
      </c>
      <c r="J102" s="26">
        <v>6000</v>
      </c>
      <c r="K102" s="27">
        <f t="shared" si="9"/>
        <v>9249</v>
      </c>
      <c r="L102" s="30">
        <v>597</v>
      </c>
      <c r="M102" s="30">
        <v>1206</v>
      </c>
      <c r="N102" s="31">
        <v>631</v>
      </c>
      <c r="O102" s="30">
        <v>342</v>
      </c>
      <c r="P102" s="30">
        <v>113</v>
      </c>
      <c r="Q102" s="27">
        <f t="shared" si="10"/>
        <v>12138</v>
      </c>
      <c r="R102" s="32">
        <v>12067</v>
      </c>
      <c r="S102" s="27">
        <f t="shared" si="11"/>
        <v>-71</v>
      </c>
      <c r="T102" s="47"/>
    </row>
    <row r="103" spans="1:20" ht="15.75" thickBot="1" x14ac:dyDescent="0.3">
      <c r="A103" s="38">
        <v>43436</v>
      </c>
      <c r="B103" s="51">
        <v>4</v>
      </c>
      <c r="C103" s="25">
        <v>144</v>
      </c>
      <c r="D103" s="25">
        <v>923</v>
      </c>
      <c r="E103" s="25">
        <v>39</v>
      </c>
      <c r="F103" s="25">
        <v>80</v>
      </c>
      <c r="G103" s="25">
        <v>46</v>
      </c>
      <c r="H103" s="25">
        <v>92</v>
      </c>
      <c r="I103" s="25">
        <v>1925</v>
      </c>
      <c r="J103" s="26">
        <v>6000</v>
      </c>
      <c r="K103" s="27">
        <f t="shared" si="9"/>
        <v>9249</v>
      </c>
      <c r="L103" s="30">
        <v>668</v>
      </c>
      <c r="M103" s="30">
        <v>1312</v>
      </c>
      <c r="N103" s="31">
        <v>662</v>
      </c>
      <c r="O103" s="30">
        <v>112</v>
      </c>
      <c r="P103" s="30">
        <v>266</v>
      </c>
      <c r="Q103" s="27">
        <f t="shared" si="10"/>
        <v>12269</v>
      </c>
      <c r="R103" s="32">
        <v>12752</v>
      </c>
      <c r="S103" s="27">
        <f t="shared" si="11"/>
        <v>483</v>
      </c>
      <c r="T103" s="47"/>
    </row>
    <row r="104" spans="1:20" ht="15.75" thickBot="1" x14ac:dyDescent="0.3">
      <c r="A104" s="38">
        <v>43443</v>
      </c>
      <c r="B104" s="52">
        <v>1</v>
      </c>
      <c r="C104" s="25">
        <v>144</v>
      </c>
      <c r="D104" s="25">
        <v>923</v>
      </c>
      <c r="E104" s="25">
        <v>39</v>
      </c>
      <c r="F104" s="25">
        <v>80</v>
      </c>
      <c r="G104" s="25">
        <v>46</v>
      </c>
      <c r="H104" s="25">
        <v>92</v>
      </c>
      <c r="I104" s="25">
        <v>1925</v>
      </c>
      <c r="J104" s="26">
        <v>6000</v>
      </c>
      <c r="K104" s="27">
        <f t="shared" si="9"/>
        <v>9249</v>
      </c>
      <c r="L104" s="30">
        <v>632</v>
      </c>
      <c r="M104" s="30">
        <v>1360</v>
      </c>
      <c r="N104" s="31">
        <v>634</v>
      </c>
      <c r="O104" s="30">
        <v>209</v>
      </c>
      <c r="P104" s="30">
        <v>107</v>
      </c>
      <c r="Q104" s="27">
        <f t="shared" si="10"/>
        <v>12191</v>
      </c>
      <c r="R104" s="32">
        <v>13185</v>
      </c>
      <c r="S104" s="27">
        <f t="shared" si="11"/>
        <v>994</v>
      </c>
      <c r="T104" s="47"/>
    </row>
    <row r="105" spans="1:20" ht="15.75" thickBot="1" x14ac:dyDescent="0.3">
      <c r="A105" s="38">
        <v>43450</v>
      </c>
      <c r="B105" s="51">
        <v>2</v>
      </c>
      <c r="C105" s="25">
        <v>144</v>
      </c>
      <c r="D105" s="25">
        <v>923</v>
      </c>
      <c r="E105" s="25">
        <v>39</v>
      </c>
      <c r="F105" s="25">
        <v>80</v>
      </c>
      <c r="G105" s="25">
        <v>46</v>
      </c>
      <c r="H105" s="25">
        <v>92</v>
      </c>
      <c r="I105" s="25">
        <v>1925</v>
      </c>
      <c r="J105" s="26">
        <v>6000</v>
      </c>
      <c r="K105" s="27">
        <f t="shared" si="9"/>
        <v>9249</v>
      </c>
      <c r="L105" s="30">
        <v>683</v>
      </c>
      <c r="M105" s="30">
        <v>1234</v>
      </c>
      <c r="N105" s="31">
        <v>648</v>
      </c>
      <c r="O105" s="30">
        <v>228</v>
      </c>
      <c r="P105" s="30">
        <v>99</v>
      </c>
      <c r="Q105" s="27">
        <f t="shared" si="10"/>
        <v>12141</v>
      </c>
      <c r="R105" s="32">
        <v>12340</v>
      </c>
      <c r="S105" s="27">
        <f t="shared" si="11"/>
        <v>199</v>
      </c>
      <c r="T105" s="47"/>
    </row>
    <row r="106" spans="1:20" ht="15.75" thickBot="1" x14ac:dyDescent="0.3">
      <c r="A106" s="38">
        <v>43457</v>
      </c>
      <c r="B106" s="51">
        <v>3</v>
      </c>
      <c r="C106" s="25">
        <v>144</v>
      </c>
      <c r="D106" s="25">
        <v>923</v>
      </c>
      <c r="E106" s="25">
        <v>39</v>
      </c>
      <c r="F106" s="25">
        <v>80</v>
      </c>
      <c r="G106" s="25">
        <v>46</v>
      </c>
      <c r="H106" s="25">
        <v>92</v>
      </c>
      <c r="I106" s="25">
        <v>1925</v>
      </c>
      <c r="J106" s="26">
        <v>6000</v>
      </c>
      <c r="K106" s="27">
        <f t="shared" si="9"/>
        <v>9249</v>
      </c>
      <c r="L106" s="30">
        <v>651</v>
      </c>
      <c r="M106" s="30">
        <v>1387</v>
      </c>
      <c r="N106" s="31">
        <v>652</v>
      </c>
      <c r="O106" s="30">
        <v>223</v>
      </c>
      <c r="P106" s="30">
        <v>183</v>
      </c>
      <c r="Q106" s="27">
        <f t="shared" si="10"/>
        <v>12345</v>
      </c>
      <c r="R106" s="32">
        <v>13691</v>
      </c>
      <c r="S106" s="27">
        <f t="shared" si="11"/>
        <v>1346</v>
      </c>
      <c r="T106" s="47"/>
    </row>
    <row r="107" spans="1:20" ht="15.75" thickBot="1" x14ac:dyDescent="0.3">
      <c r="A107" s="38">
        <v>43464</v>
      </c>
      <c r="B107" s="51">
        <v>4</v>
      </c>
      <c r="C107" s="25">
        <v>144</v>
      </c>
      <c r="D107" s="25">
        <v>923</v>
      </c>
      <c r="E107" s="25">
        <v>39</v>
      </c>
      <c r="F107" s="25">
        <v>80</v>
      </c>
      <c r="G107" s="25">
        <v>46</v>
      </c>
      <c r="H107" s="25">
        <v>92</v>
      </c>
      <c r="I107" s="25">
        <v>1925</v>
      </c>
      <c r="J107" s="26">
        <v>6000</v>
      </c>
      <c r="K107" s="27">
        <f t="shared" si="9"/>
        <v>9249</v>
      </c>
      <c r="L107" s="30">
        <v>688</v>
      </c>
      <c r="M107" s="30">
        <v>1276</v>
      </c>
      <c r="N107" s="31">
        <v>678</v>
      </c>
      <c r="O107" s="30">
        <v>70</v>
      </c>
      <c r="P107" s="30">
        <v>15</v>
      </c>
      <c r="Q107" s="27">
        <f t="shared" si="10"/>
        <v>11976</v>
      </c>
      <c r="R107" s="32">
        <v>12482</v>
      </c>
      <c r="S107" s="27">
        <f t="shared" si="11"/>
        <v>506</v>
      </c>
      <c r="T107" s="47"/>
    </row>
    <row r="108" spans="1:20" ht="15.75" thickBot="1" x14ac:dyDescent="0.3">
      <c r="A108" s="38">
        <v>43471</v>
      </c>
      <c r="B108" s="52">
        <v>1</v>
      </c>
      <c r="C108" s="25">
        <v>144</v>
      </c>
      <c r="D108" s="25">
        <v>923</v>
      </c>
      <c r="E108" s="25">
        <v>39</v>
      </c>
      <c r="F108" s="25">
        <v>80</v>
      </c>
      <c r="G108" s="25">
        <v>46</v>
      </c>
      <c r="H108" s="25">
        <v>92</v>
      </c>
      <c r="I108" s="25">
        <v>1925</v>
      </c>
      <c r="J108" s="26">
        <v>6000</v>
      </c>
      <c r="K108" s="27">
        <f t="shared" si="9"/>
        <v>9249</v>
      </c>
      <c r="L108" s="30">
        <v>569</v>
      </c>
      <c r="M108" s="30">
        <v>1228</v>
      </c>
      <c r="N108" s="31">
        <v>664</v>
      </c>
      <c r="O108" s="30">
        <v>4</v>
      </c>
      <c r="P108" s="30">
        <v>285</v>
      </c>
      <c r="Q108" s="27">
        <f t="shared" si="10"/>
        <v>11999</v>
      </c>
      <c r="R108" s="32">
        <v>12448</v>
      </c>
      <c r="S108" s="27">
        <f t="shared" si="11"/>
        <v>449</v>
      </c>
      <c r="T108" s="47"/>
    </row>
    <row r="109" spans="1:20" ht="15.75" thickBot="1" x14ac:dyDescent="0.3">
      <c r="A109" s="38">
        <v>43478</v>
      </c>
      <c r="B109" s="51">
        <v>2</v>
      </c>
      <c r="C109" s="25">
        <v>144</v>
      </c>
      <c r="D109" s="25">
        <v>923</v>
      </c>
      <c r="E109" s="25">
        <v>39</v>
      </c>
      <c r="F109" s="25">
        <v>80</v>
      </c>
      <c r="G109" s="25">
        <v>46</v>
      </c>
      <c r="H109" s="25">
        <v>92</v>
      </c>
      <c r="I109" s="25">
        <v>1925</v>
      </c>
      <c r="J109" s="26">
        <v>6000</v>
      </c>
      <c r="K109" s="27">
        <f t="shared" si="9"/>
        <v>9249</v>
      </c>
      <c r="L109" s="30">
        <v>639</v>
      </c>
      <c r="M109" s="30">
        <v>1297</v>
      </c>
      <c r="N109" s="31">
        <v>601</v>
      </c>
      <c r="O109" s="30">
        <v>14</v>
      </c>
      <c r="P109" s="30">
        <v>237</v>
      </c>
      <c r="Q109" s="27">
        <f t="shared" si="10"/>
        <v>12037</v>
      </c>
      <c r="R109" s="32">
        <v>12942</v>
      </c>
      <c r="S109" s="27">
        <f t="shared" si="11"/>
        <v>905</v>
      </c>
      <c r="T109" s="47"/>
    </row>
    <row r="110" spans="1:20" ht="15.75" thickBot="1" x14ac:dyDescent="0.3">
      <c r="A110" s="38">
        <v>43485</v>
      </c>
      <c r="B110" s="51">
        <v>3</v>
      </c>
      <c r="C110" s="25">
        <v>144</v>
      </c>
      <c r="D110" s="25">
        <v>923</v>
      </c>
      <c r="E110" s="25">
        <v>39</v>
      </c>
      <c r="F110" s="25">
        <v>80</v>
      </c>
      <c r="G110" s="25">
        <v>46</v>
      </c>
      <c r="H110" s="25">
        <v>92</v>
      </c>
      <c r="I110" s="25">
        <v>1925</v>
      </c>
      <c r="J110" s="26">
        <v>6000</v>
      </c>
      <c r="K110" s="27">
        <f t="shared" si="9"/>
        <v>9249</v>
      </c>
      <c r="L110" s="30">
        <v>632</v>
      </c>
      <c r="M110" s="30">
        <v>1237</v>
      </c>
      <c r="N110" s="31">
        <v>616</v>
      </c>
      <c r="O110" s="30">
        <v>214</v>
      </c>
      <c r="P110" s="30">
        <v>4</v>
      </c>
      <c r="Q110" s="27">
        <f t="shared" si="10"/>
        <v>11952</v>
      </c>
      <c r="R110" s="32">
        <v>12460</v>
      </c>
      <c r="S110" s="27">
        <f t="shared" si="11"/>
        <v>508</v>
      </c>
      <c r="T110" s="47"/>
    </row>
    <row r="111" spans="1:20" ht="15.75" thickBot="1" x14ac:dyDescent="0.3">
      <c r="A111" s="38">
        <v>43492</v>
      </c>
      <c r="B111" s="51">
        <v>4</v>
      </c>
      <c r="C111" s="25">
        <v>144</v>
      </c>
      <c r="D111" s="25">
        <v>923</v>
      </c>
      <c r="E111" s="25">
        <v>39</v>
      </c>
      <c r="F111" s="25">
        <v>80</v>
      </c>
      <c r="G111" s="25">
        <v>46</v>
      </c>
      <c r="H111" s="25">
        <v>92</v>
      </c>
      <c r="I111" s="25">
        <v>1925</v>
      </c>
      <c r="J111" s="26">
        <v>6000</v>
      </c>
      <c r="K111" s="27">
        <f t="shared" si="9"/>
        <v>9249</v>
      </c>
      <c r="L111" s="30">
        <v>651</v>
      </c>
      <c r="M111" s="30">
        <v>1283</v>
      </c>
      <c r="N111" s="31">
        <v>602</v>
      </c>
      <c r="O111" s="30">
        <v>188</v>
      </c>
      <c r="P111" s="30">
        <v>149</v>
      </c>
      <c r="Q111" s="27">
        <f t="shared" si="10"/>
        <v>12122</v>
      </c>
      <c r="R111" s="32">
        <v>12613</v>
      </c>
      <c r="S111" s="27">
        <f t="shared" si="11"/>
        <v>491</v>
      </c>
      <c r="T111" s="47"/>
    </row>
    <row r="112" spans="1:20" ht="15.75" thickBot="1" x14ac:dyDescent="0.3">
      <c r="A112" s="38">
        <v>43499</v>
      </c>
      <c r="B112" s="52">
        <v>1</v>
      </c>
      <c r="C112" s="25">
        <v>144</v>
      </c>
      <c r="D112" s="25">
        <v>923</v>
      </c>
      <c r="E112" s="25">
        <v>39</v>
      </c>
      <c r="F112" s="25">
        <v>80</v>
      </c>
      <c r="G112" s="25">
        <v>46</v>
      </c>
      <c r="H112" s="25">
        <v>92</v>
      </c>
      <c r="I112" s="25">
        <v>1925</v>
      </c>
      <c r="J112" s="26">
        <v>6000</v>
      </c>
      <c r="K112" s="27">
        <f t="shared" si="9"/>
        <v>9249</v>
      </c>
      <c r="L112" s="30">
        <v>624</v>
      </c>
      <c r="M112" s="30">
        <v>1371</v>
      </c>
      <c r="N112" s="31">
        <v>683</v>
      </c>
      <c r="O112" s="30">
        <v>417</v>
      </c>
      <c r="P112" s="30">
        <v>108</v>
      </c>
      <c r="Q112" s="27">
        <f t="shared" si="10"/>
        <v>12452</v>
      </c>
      <c r="R112" s="32">
        <v>13506</v>
      </c>
      <c r="S112" s="27">
        <f t="shared" si="11"/>
        <v>1054</v>
      </c>
      <c r="T112" s="47"/>
    </row>
    <row r="113" spans="1:20" ht="15.75" thickBot="1" x14ac:dyDescent="0.3">
      <c r="A113" s="38">
        <v>43506</v>
      </c>
      <c r="B113" s="51">
        <v>2</v>
      </c>
      <c r="C113" s="25">
        <v>144</v>
      </c>
      <c r="D113" s="25">
        <v>923</v>
      </c>
      <c r="E113" s="25">
        <v>39</v>
      </c>
      <c r="F113" s="25">
        <v>80</v>
      </c>
      <c r="G113" s="25">
        <v>46</v>
      </c>
      <c r="H113" s="25">
        <v>92</v>
      </c>
      <c r="I113" s="25">
        <v>1925</v>
      </c>
      <c r="J113" s="26">
        <v>6000</v>
      </c>
      <c r="K113" s="27">
        <f t="shared" si="9"/>
        <v>9249</v>
      </c>
      <c r="L113" s="30">
        <v>628</v>
      </c>
      <c r="M113" s="30">
        <v>1291</v>
      </c>
      <c r="N113" s="31">
        <v>675</v>
      </c>
      <c r="O113" s="30">
        <v>415</v>
      </c>
      <c r="P113" s="30">
        <v>63</v>
      </c>
      <c r="Q113" s="27">
        <f t="shared" si="10"/>
        <v>12321</v>
      </c>
      <c r="R113" s="32">
        <v>12928</v>
      </c>
      <c r="S113" s="27">
        <f t="shared" si="11"/>
        <v>607</v>
      </c>
      <c r="T113" s="47"/>
    </row>
    <row r="114" spans="1:20" ht="15.75" thickBot="1" x14ac:dyDescent="0.3">
      <c r="A114" s="38">
        <v>43513</v>
      </c>
      <c r="B114" s="51">
        <v>3</v>
      </c>
      <c r="C114" s="25">
        <v>144</v>
      </c>
      <c r="D114" s="25">
        <v>923</v>
      </c>
      <c r="E114" s="25">
        <v>39</v>
      </c>
      <c r="F114" s="25">
        <v>80</v>
      </c>
      <c r="G114" s="25">
        <v>46</v>
      </c>
      <c r="H114" s="25">
        <v>92</v>
      </c>
      <c r="I114" s="25">
        <v>1925</v>
      </c>
      <c r="J114" s="26">
        <v>6000</v>
      </c>
      <c r="K114" s="27">
        <f t="shared" si="9"/>
        <v>9249</v>
      </c>
      <c r="L114" s="30">
        <v>588</v>
      </c>
      <c r="M114" s="30">
        <v>1285</v>
      </c>
      <c r="N114" s="31">
        <v>642</v>
      </c>
      <c r="O114" s="30">
        <v>179</v>
      </c>
      <c r="P114" s="30">
        <v>208</v>
      </c>
      <c r="Q114" s="27">
        <f t="shared" si="10"/>
        <v>12151</v>
      </c>
      <c r="R114" s="32">
        <v>12913</v>
      </c>
      <c r="S114" s="27">
        <f t="shared" si="11"/>
        <v>762</v>
      </c>
      <c r="T114" s="47"/>
    </row>
    <row r="115" spans="1:20" ht="15.75" thickBot="1" x14ac:dyDescent="0.3">
      <c r="A115" s="38">
        <v>43520</v>
      </c>
      <c r="B115" s="51">
        <v>4</v>
      </c>
      <c r="C115" s="25">
        <v>144</v>
      </c>
      <c r="D115" s="25">
        <v>923</v>
      </c>
      <c r="E115" s="25">
        <v>39</v>
      </c>
      <c r="F115" s="25">
        <v>80</v>
      </c>
      <c r="G115" s="25">
        <v>46</v>
      </c>
      <c r="H115" s="25">
        <v>92</v>
      </c>
      <c r="I115" s="25">
        <v>1925</v>
      </c>
      <c r="J115" s="26">
        <v>6000</v>
      </c>
      <c r="K115" s="27">
        <f t="shared" si="9"/>
        <v>9249</v>
      </c>
      <c r="L115" s="30">
        <v>616</v>
      </c>
      <c r="M115" s="30">
        <v>1271</v>
      </c>
      <c r="N115" s="31">
        <v>636</v>
      </c>
      <c r="O115" s="30">
        <v>254</v>
      </c>
      <c r="P115" s="30">
        <v>166</v>
      </c>
      <c r="Q115" s="27">
        <f t="shared" si="10"/>
        <v>12192</v>
      </c>
      <c r="R115" s="32">
        <v>12853</v>
      </c>
      <c r="S115" s="27">
        <f t="shared" si="11"/>
        <v>661</v>
      </c>
      <c r="T115" s="47"/>
    </row>
    <row r="116" spans="1:20" ht="15.75" thickBot="1" x14ac:dyDescent="0.3">
      <c r="A116" s="38">
        <v>43527</v>
      </c>
      <c r="B116" s="52">
        <v>1</v>
      </c>
      <c r="C116" s="25">
        <v>144</v>
      </c>
      <c r="D116" s="25">
        <v>923</v>
      </c>
      <c r="E116" s="25">
        <v>39</v>
      </c>
      <c r="F116" s="25">
        <v>80</v>
      </c>
      <c r="G116" s="25">
        <v>46</v>
      </c>
      <c r="H116" s="25">
        <v>92</v>
      </c>
      <c r="I116" s="25">
        <v>1925</v>
      </c>
      <c r="J116" s="26">
        <v>6000</v>
      </c>
      <c r="K116" s="27">
        <f t="shared" si="9"/>
        <v>9249</v>
      </c>
      <c r="L116" s="30">
        <v>602</v>
      </c>
      <c r="M116" s="30">
        <v>1334</v>
      </c>
      <c r="N116" s="31">
        <v>626</v>
      </c>
      <c r="O116" s="30">
        <v>272</v>
      </c>
      <c r="P116" s="30">
        <v>91</v>
      </c>
      <c r="Q116" s="27">
        <f t="shared" si="10"/>
        <v>12174</v>
      </c>
      <c r="R116" s="32">
        <v>13201</v>
      </c>
      <c r="S116" s="27">
        <f t="shared" si="11"/>
        <v>1027</v>
      </c>
      <c r="T116" s="47"/>
    </row>
    <row r="117" spans="1:20" ht="15.75" thickBot="1" x14ac:dyDescent="0.3">
      <c r="A117" s="38">
        <v>43534</v>
      </c>
      <c r="B117" s="51">
        <v>2</v>
      </c>
      <c r="C117" s="25">
        <v>144</v>
      </c>
      <c r="D117" s="25">
        <v>923</v>
      </c>
      <c r="E117" s="25">
        <v>39</v>
      </c>
      <c r="F117" s="25">
        <v>80</v>
      </c>
      <c r="G117" s="25">
        <v>46</v>
      </c>
      <c r="H117" s="25">
        <v>92</v>
      </c>
      <c r="I117" s="25">
        <v>1925</v>
      </c>
      <c r="J117" s="26">
        <v>6000</v>
      </c>
      <c r="K117" s="27">
        <f t="shared" si="9"/>
        <v>9249</v>
      </c>
      <c r="L117" s="30">
        <v>643</v>
      </c>
      <c r="M117" s="30">
        <v>1298</v>
      </c>
      <c r="N117" s="31">
        <v>595</v>
      </c>
      <c r="O117" s="30">
        <v>462</v>
      </c>
      <c r="P117" s="30">
        <v>167</v>
      </c>
      <c r="Q117" s="27">
        <f t="shared" si="10"/>
        <v>12414</v>
      </c>
      <c r="R117" s="32">
        <v>12568</v>
      </c>
      <c r="S117" s="27">
        <f t="shared" si="11"/>
        <v>154</v>
      </c>
      <c r="T117" s="47"/>
    </row>
    <row r="118" spans="1:20" ht="15.75" thickBot="1" x14ac:dyDescent="0.3">
      <c r="A118" s="38">
        <v>43541</v>
      </c>
      <c r="B118" s="51">
        <v>3</v>
      </c>
      <c r="C118" s="25">
        <v>144</v>
      </c>
      <c r="D118" s="25">
        <v>923</v>
      </c>
      <c r="E118" s="25">
        <v>39</v>
      </c>
      <c r="F118" s="25">
        <v>80</v>
      </c>
      <c r="G118" s="25">
        <v>46</v>
      </c>
      <c r="H118" s="25">
        <v>92</v>
      </c>
      <c r="I118" s="25">
        <v>1925</v>
      </c>
      <c r="J118" s="26">
        <v>6000</v>
      </c>
      <c r="K118" s="27">
        <f t="shared" si="9"/>
        <v>9249</v>
      </c>
      <c r="L118" s="30">
        <v>690</v>
      </c>
      <c r="M118" s="30">
        <v>1315</v>
      </c>
      <c r="N118" s="31">
        <v>709</v>
      </c>
      <c r="O118" s="30">
        <v>464</v>
      </c>
      <c r="P118" s="30">
        <v>163</v>
      </c>
      <c r="Q118" s="27">
        <f t="shared" si="10"/>
        <v>12590</v>
      </c>
      <c r="R118" s="32">
        <v>13071</v>
      </c>
      <c r="S118" s="27">
        <f t="shared" si="11"/>
        <v>481</v>
      </c>
      <c r="T118" s="47"/>
    </row>
    <row r="119" spans="1:20" ht="15.75" thickBot="1" x14ac:dyDescent="0.3">
      <c r="A119" s="38">
        <v>43548</v>
      </c>
      <c r="B119" s="51">
        <v>4</v>
      </c>
      <c r="C119" s="25">
        <v>144</v>
      </c>
      <c r="D119" s="25">
        <v>923</v>
      </c>
      <c r="E119" s="25">
        <v>39</v>
      </c>
      <c r="F119" s="25">
        <v>80</v>
      </c>
      <c r="G119" s="25">
        <v>46</v>
      </c>
      <c r="H119" s="25">
        <v>92</v>
      </c>
      <c r="I119" s="25">
        <v>1925</v>
      </c>
      <c r="J119" s="26">
        <v>6000</v>
      </c>
      <c r="K119" s="27">
        <f t="shared" si="9"/>
        <v>9249</v>
      </c>
      <c r="L119" s="30">
        <v>618</v>
      </c>
      <c r="M119" s="30">
        <v>1243</v>
      </c>
      <c r="N119" s="31">
        <v>575</v>
      </c>
      <c r="O119" s="30">
        <v>413</v>
      </c>
      <c r="P119" s="30">
        <v>119</v>
      </c>
      <c r="Q119" s="27">
        <f t="shared" si="10"/>
        <v>12217</v>
      </c>
      <c r="R119" s="32">
        <v>12578</v>
      </c>
      <c r="S119" s="27">
        <f t="shared" si="11"/>
        <v>361</v>
      </c>
      <c r="T119" s="47"/>
    </row>
    <row r="120" spans="1:20" ht="15.75" thickBot="1" x14ac:dyDescent="0.3">
      <c r="A120" s="38">
        <v>43555</v>
      </c>
      <c r="B120" s="52">
        <v>1</v>
      </c>
      <c r="C120" s="25">
        <v>144</v>
      </c>
      <c r="D120" s="25">
        <v>923</v>
      </c>
      <c r="E120" s="25">
        <v>39</v>
      </c>
      <c r="F120" s="25">
        <v>80</v>
      </c>
      <c r="G120" s="25">
        <v>46</v>
      </c>
      <c r="H120" s="25">
        <v>92</v>
      </c>
      <c r="I120" s="25">
        <v>1925</v>
      </c>
      <c r="J120" s="26">
        <v>6000</v>
      </c>
      <c r="K120" s="27">
        <f t="shared" si="9"/>
        <v>9249</v>
      </c>
      <c r="L120" s="30">
        <v>682</v>
      </c>
      <c r="M120" s="30">
        <v>1254</v>
      </c>
      <c r="N120" s="31">
        <v>635</v>
      </c>
      <c r="O120" s="30">
        <v>101</v>
      </c>
      <c r="P120" s="30">
        <v>158</v>
      </c>
      <c r="Q120" s="27">
        <f t="shared" si="10"/>
        <v>12079</v>
      </c>
      <c r="R120" s="32">
        <v>12896</v>
      </c>
      <c r="S120" s="27">
        <f t="shared" si="11"/>
        <v>817</v>
      </c>
      <c r="T120" s="47"/>
    </row>
    <row r="121" spans="1:20" ht="15.75" thickBot="1" x14ac:dyDescent="0.3">
      <c r="A121" s="38">
        <v>43562</v>
      </c>
      <c r="B121" s="51">
        <v>2</v>
      </c>
      <c r="C121" s="25">
        <v>144</v>
      </c>
      <c r="D121" s="25">
        <v>923</v>
      </c>
      <c r="E121" s="25">
        <v>39</v>
      </c>
      <c r="F121" s="25">
        <v>80</v>
      </c>
      <c r="G121" s="25">
        <v>46</v>
      </c>
      <c r="H121" s="25">
        <v>92</v>
      </c>
      <c r="I121" s="25">
        <v>1925</v>
      </c>
      <c r="J121" s="26">
        <v>6000</v>
      </c>
      <c r="K121" s="27">
        <f t="shared" si="9"/>
        <v>9249</v>
      </c>
      <c r="L121" s="30">
        <v>600</v>
      </c>
      <c r="M121" s="30">
        <v>1242</v>
      </c>
      <c r="N121" s="31">
        <v>636</v>
      </c>
      <c r="O121" s="30">
        <v>484</v>
      </c>
      <c r="P121" s="30">
        <v>31</v>
      </c>
      <c r="Q121" s="27">
        <f t="shared" si="10"/>
        <v>12242</v>
      </c>
      <c r="R121" s="32">
        <v>12259</v>
      </c>
      <c r="S121" s="27">
        <f t="shared" si="11"/>
        <v>17</v>
      </c>
      <c r="T121" s="47"/>
    </row>
    <row r="122" spans="1:20" ht="15.75" thickBot="1" x14ac:dyDescent="0.3">
      <c r="A122" s="38">
        <v>43569</v>
      </c>
      <c r="B122" s="51">
        <v>3</v>
      </c>
      <c r="C122" s="25">
        <v>144</v>
      </c>
      <c r="D122" s="25">
        <v>923</v>
      </c>
      <c r="E122" s="25">
        <v>39</v>
      </c>
      <c r="F122" s="25">
        <v>80</v>
      </c>
      <c r="G122" s="25">
        <v>46</v>
      </c>
      <c r="H122" s="25">
        <v>92</v>
      </c>
      <c r="I122" s="25">
        <v>1925</v>
      </c>
      <c r="J122" s="26">
        <v>6000</v>
      </c>
      <c r="K122" s="27">
        <f t="shared" si="9"/>
        <v>9249</v>
      </c>
      <c r="L122" s="30">
        <v>698</v>
      </c>
      <c r="M122" s="30">
        <v>1328</v>
      </c>
      <c r="N122" s="31">
        <v>671</v>
      </c>
      <c r="O122" s="30">
        <v>365</v>
      </c>
      <c r="P122" s="30">
        <v>161</v>
      </c>
      <c r="Q122" s="27">
        <f t="shared" si="10"/>
        <v>12472</v>
      </c>
      <c r="R122" s="32">
        <v>13197</v>
      </c>
      <c r="S122" s="27">
        <f t="shared" si="11"/>
        <v>725</v>
      </c>
      <c r="T122" s="47"/>
    </row>
    <row r="123" spans="1:20" ht="15.75" thickBot="1" x14ac:dyDescent="0.3">
      <c r="A123" s="38">
        <v>43576</v>
      </c>
      <c r="B123" s="51">
        <v>4</v>
      </c>
      <c r="C123" s="25">
        <v>144</v>
      </c>
      <c r="D123" s="25">
        <v>923</v>
      </c>
      <c r="E123" s="25">
        <v>39</v>
      </c>
      <c r="F123" s="25">
        <v>80</v>
      </c>
      <c r="G123" s="25">
        <v>46</v>
      </c>
      <c r="H123" s="25">
        <v>92</v>
      </c>
      <c r="I123" s="25">
        <v>1925</v>
      </c>
      <c r="J123" s="26">
        <v>6000</v>
      </c>
      <c r="K123" s="27">
        <f t="shared" si="9"/>
        <v>9249</v>
      </c>
      <c r="L123" s="30">
        <v>592</v>
      </c>
      <c r="M123" s="30">
        <v>1253</v>
      </c>
      <c r="N123" s="31">
        <v>643</v>
      </c>
      <c r="O123" s="30">
        <v>142</v>
      </c>
      <c r="P123" s="30">
        <v>129</v>
      </c>
      <c r="Q123" s="27">
        <f t="shared" si="10"/>
        <v>12008</v>
      </c>
      <c r="R123" s="32">
        <v>12225</v>
      </c>
      <c r="S123" s="27">
        <f t="shared" si="11"/>
        <v>217</v>
      </c>
      <c r="T123" s="47"/>
    </row>
    <row r="124" spans="1:20" ht="15.75" thickBot="1" x14ac:dyDescent="0.3">
      <c r="A124" s="38">
        <v>43583</v>
      </c>
      <c r="B124" s="52">
        <v>1</v>
      </c>
      <c r="C124" s="25">
        <v>144</v>
      </c>
      <c r="D124" s="25">
        <v>923</v>
      </c>
      <c r="E124" s="25">
        <v>39</v>
      </c>
      <c r="F124" s="25">
        <v>80</v>
      </c>
      <c r="G124" s="25">
        <v>46</v>
      </c>
      <c r="H124" s="25">
        <v>92</v>
      </c>
      <c r="I124" s="25">
        <v>1925</v>
      </c>
      <c r="J124" s="26">
        <v>6000</v>
      </c>
      <c r="K124" s="27">
        <f t="shared" si="9"/>
        <v>9249</v>
      </c>
      <c r="L124" s="30">
        <v>608</v>
      </c>
      <c r="M124" s="30">
        <v>1305</v>
      </c>
      <c r="N124" s="31">
        <v>631</v>
      </c>
      <c r="O124" s="30">
        <v>67</v>
      </c>
      <c r="P124" s="30">
        <v>76</v>
      </c>
      <c r="Q124" s="27">
        <f t="shared" si="10"/>
        <v>11936</v>
      </c>
      <c r="R124" s="32">
        <v>13173</v>
      </c>
      <c r="S124" s="27">
        <f t="shared" si="11"/>
        <v>1237</v>
      </c>
      <c r="T124" s="47"/>
    </row>
    <row r="125" spans="1:20" ht="15.75" thickBot="1" x14ac:dyDescent="0.3">
      <c r="A125" s="38">
        <v>43590</v>
      </c>
      <c r="B125" s="51">
        <v>2</v>
      </c>
      <c r="C125" s="25">
        <v>144</v>
      </c>
      <c r="D125" s="25">
        <v>923</v>
      </c>
      <c r="E125" s="25">
        <v>39</v>
      </c>
      <c r="F125" s="25">
        <v>80</v>
      </c>
      <c r="G125" s="25">
        <v>46</v>
      </c>
      <c r="H125" s="25">
        <v>92</v>
      </c>
      <c r="I125" s="25">
        <v>1925</v>
      </c>
      <c r="J125" s="26">
        <v>6000</v>
      </c>
      <c r="K125" s="27">
        <f t="shared" si="9"/>
        <v>9249</v>
      </c>
      <c r="L125" s="30">
        <v>676</v>
      </c>
      <c r="M125" s="30">
        <v>1393</v>
      </c>
      <c r="N125" s="31">
        <v>686</v>
      </c>
      <c r="O125" s="30">
        <v>204</v>
      </c>
      <c r="P125" s="30">
        <v>228</v>
      </c>
      <c r="Q125" s="27">
        <f t="shared" si="10"/>
        <v>12436</v>
      </c>
      <c r="R125" s="32">
        <v>14592</v>
      </c>
      <c r="S125" s="27">
        <f t="shared" si="11"/>
        <v>2156</v>
      </c>
      <c r="T125" s="47"/>
    </row>
    <row r="126" spans="1:20" ht="15.75" thickBot="1" x14ac:dyDescent="0.3">
      <c r="A126" s="38">
        <v>43597</v>
      </c>
      <c r="B126" s="51">
        <v>3</v>
      </c>
      <c r="C126" s="25">
        <v>144</v>
      </c>
      <c r="D126" s="25">
        <v>923</v>
      </c>
      <c r="E126" s="25">
        <v>39</v>
      </c>
      <c r="F126" s="25">
        <v>80</v>
      </c>
      <c r="G126" s="25">
        <v>46</v>
      </c>
      <c r="H126" s="25">
        <v>92</v>
      </c>
      <c r="I126" s="25">
        <v>1925</v>
      </c>
      <c r="J126" s="26">
        <v>6000</v>
      </c>
      <c r="K126" s="27">
        <f t="shared" si="9"/>
        <v>9249</v>
      </c>
      <c r="L126" s="30">
        <v>598</v>
      </c>
      <c r="M126" s="30">
        <v>1246</v>
      </c>
      <c r="N126" s="31">
        <v>627</v>
      </c>
      <c r="O126" s="30">
        <v>10</v>
      </c>
      <c r="P126" s="30">
        <v>139</v>
      </c>
      <c r="Q126" s="27">
        <f t="shared" si="10"/>
        <v>11869</v>
      </c>
      <c r="R126" s="32">
        <v>12704</v>
      </c>
      <c r="S126" s="27">
        <f t="shared" si="11"/>
        <v>835</v>
      </c>
      <c r="T126" s="47"/>
    </row>
    <row r="127" spans="1:20" ht="15.75" thickBot="1" x14ac:dyDescent="0.3">
      <c r="A127" s="38">
        <v>43604</v>
      </c>
      <c r="B127" s="51">
        <v>4</v>
      </c>
      <c r="C127" s="25">
        <v>144</v>
      </c>
      <c r="D127" s="25">
        <v>923</v>
      </c>
      <c r="E127" s="25">
        <v>39</v>
      </c>
      <c r="F127" s="25">
        <v>80</v>
      </c>
      <c r="G127" s="25">
        <v>46</v>
      </c>
      <c r="H127" s="25">
        <v>92</v>
      </c>
      <c r="I127" s="25">
        <v>1925</v>
      </c>
      <c r="J127" s="26">
        <v>6000</v>
      </c>
      <c r="K127" s="27">
        <f t="shared" si="9"/>
        <v>9249</v>
      </c>
      <c r="L127" s="30">
        <v>664</v>
      </c>
      <c r="M127" s="30">
        <v>1245</v>
      </c>
      <c r="N127" s="31">
        <v>648</v>
      </c>
      <c r="O127" s="30">
        <v>280</v>
      </c>
      <c r="P127" s="30">
        <v>255</v>
      </c>
      <c r="Q127" s="27">
        <f t="shared" si="10"/>
        <v>12341</v>
      </c>
      <c r="R127" s="32">
        <v>12384</v>
      </c>
      <c r="S127" s="27">
        <f t="shared" si="11"/>
        <v>43</v>
      </c>
      <c r="T127" s="47"/>
    </row>
    <row r="128" spans="1:20" ht="15.75" thickBot="1" x14ac:dyDescent="0.3">
      <c r="A128" s="38">
        <v>43611</v>
      </c>
      <c r="B128" s="52">
        <v>1</v>
      </c>
      <c r="C128" s="25">
        <v>144</v>
      </c>
      <c r="D128" s="25">
        <v>923</v>
      </c>
      <c r="E128" s="25">
        <v>39</v>
      </c>
      <c r="F128" s="25">
        <v>80</v>
      </c>
      <c r="G128" s="25">
        <v>46</v>
      </c>
      <c r="H128" s="25">
        <v>92</v>
      </c>
      <c r="I128" s="25">
        <v>1925</v>
      </c>
      <c r="J128" s="26">
        <v>6000</v>
      </c>
      <c r="K128" s="27">
        <f t="shared" si="9"/>
        <v>9249</v>
      </c>
      <c r="L128" s="30">
        <v>719</v>
      </c>
      <c r="M128" s="30">
        <v>1291</v>
      </c>
      <c r="N128" s="31">
        <v>676</v>
      </c>
      <c r="O128" s="30">
        <v>135</v>
      </c>
      <c r="P128" s="30">
        <v>12</v>
      </c>
      <c r="Q128" s="27">
        <f t="shared" si="10"/>
        <v>12082</v>
      </c>
      <c r="R128" s="32">
        <v>12647</v>
      </c>
      <c r="S128" s="27">
        <f t="shared" si="11"/>
        <v>565</v>
      </c>
      <c r="T128" s="47"/>
    </row>
    <row r="129" spans="1:20" ht="15.75" thickBot="1" x14ac:dyDescent="0.3">
      <c r="A129" s="38">
        <v>43618</v>
      </c>
      <c r="B129" s="51">
        <v>2</v>
      </c>
      <c r="C129" s="25">
        <v>144</v>
      </c>
      <c r="D129" s="25">
        <v>923</v>
      </c>
      <c r="E129" s="25">
        <v>39</v>
      </c>
      <c r="F129" s="25">
        <v>80</v>
      </c>
      <c r="G129" s="25">
        <v>46</v>
      </c>
      <c r="H129" s="25">
        <v>92</v>
      </c>
      <c r="I129" s="25">
        <v>1925</v>
      </c>
      <c r="J129" s="26">
        <v>6000</v>
      </c>
      <c r="K129" s="27">
        <f t="shared" si="9"/>
        <v>9249</v>
      </c>
      <c r="L129" s="30">
        <v>653</v>
      </c>
      <c r="M129" s="30">
        <v>1210</v>
      </c>
      <c r="N129" s="31">
        <v>605</v>
      </c>
      <c r="O129" s="30">
        <v>10</v>
      </c>
      <c r="P129" s="30">
        <v>285</v>
      </c>
      <c r="Q129" s="27">
        <f t="shared" si="10"/>
        <v>12012</v>
      </c>
      <c r="R129" s="32">
        <v>12389</v>
      </c>
      <c r="S129" s="27">
        <f t="shared" si="11"/>
        <v>377</v>
      </c>
      <c r="T129" s="47"/>
    </row>
    <row r="130" spans="1:20" ht="15.75" thickBot="1" x14ac:dyDescent="0.3">
      <c r="A130" s="38">
        <v>43625</v>
      </c>
      <c r="B130" s="51">
        <v>3</v>
      </c>
      <c r="C130" s="25">
        <v>144</v>
      </c>
      <c r="D130" s="25">
        <v>923</v>
      </c>
      <c r="E130" s="25">
        <v>39</v>
      </c>
      <c r="F130" s="25">
        <v>80</v>
      </c>
      <c r="G130" s="25">
        <v>46</v>
      </c>
      <c r="H130" s="25">
        <v>92</v>
      </c>
      <c r="I130" s="25">
        <v>1925</v>
      </c>
      <c r="J130" s="26">
        <v>6000</v>
      </c>
      <c r="K130" s="27">
        <f t="shared" si="9"/>
        <v>9249</v>
      </c>
      <c r="L130" s="30">
        <v>702</v>
      </c>
      <c r="M130" s="30">
        <v>1346</v>
      </c>
      <c r="N130" s="31">
        <v>653</v>
      </c>
      <c r="O130" s="30">
        <v>225</v>
      </c>
      <c r="P130" s="30">
        <v>247</v>
      </c>
      <c r="Q130" s="27">
        <f t="shared" si="10"/>
        <v>12422</v>
      </c>
      <c r="R130" s="32">
        <v>13023</v>
      </c>
      <c r="S130" s="27">
        <f t="shared" si="11"/>
        <v>601</v>
      </c>
      <c r="T130" s="47"/>
    </row>
    <row r="131" spans="1:20" ht="15.75" thickBot="1" x14ac:dyDescent="0.3">
      <c r="A131" s="38">
        <v>43632</v>
      </c>
      <c r="B131" s="51">
        <v>4</v>
      </c>
      <c r="C131" s="25">
        <v>144</v>
      </c>
      <c r="D131" s="25">
        <v>923</v>
      </c>
      <c r="E131" s="25">
        <v>39</v>
      </c>
      <c r="F131" s="25">
        <v>80</v>
      </c>
      <c r="G131" s="25">
        <v>46</v>
      </c>
      <c r="H131" s="25">
        <v>92</v>
      </c>
      <c r="I131" s="25">
        <v>1925</v>
      </c>
      <c r="J131" s="26">
        <v>6000</v>
      </c>
      <c r="K131" s="27">
        <f t="shared" si="9"/>
        <v>9249</v>
      </c>
      <c r="L131" s="30">
        <v>656</v>
      </c>
      <c r="M131" s="30">
        <v>1277</v>
      </c>
      <c r="N131" s="31">
        <v>654</v>
      </c>
      <c r="O131" s="30">
        <v>116</v>
      </c>
      <c r="P131" s="30">
        <v>61</v>
      </c>
      <c r="Q131" s="27">
        <f t="shared" si="10"/>
        <v>12013</v>
      </c>
      <c r="R131" s="32">
        <v>12614</v>
      </c>
      <c r="S131" s="27">
        <f t="shared" si="11"/>
        <v>601</v>
      </c>
      <c r="T131" s="47"/>
    </row>
    <row r="132" spans="1:20" ht="15.75" thickBot="1" x14ac:dyDescent="0.3">
      <c r="A132" s="38">
        <v>43639</v>
      </c>
      <c r="B132" s="52">
        <v>1</v>
      </c>
      <c r="C132" s="25">
        <v>144</v>
      </c>
      <c r="D132" s="25">
        <v>923</v>
      </c>
      <c r="E132" s="25">
        <v>39</v>
      </c>
      <c r="F132" s="25">
        <v>80</v>
      </c>
      <c r="G132" s="25">
        <v>46</v>
      </c>
      <c r="H132" s="25">
        <v>92</v>
      </c>
      <c r="I132" s="25">
        <v>1925</v>
      </c>
      <c r="J132" s="26">
        <v>6000</v>
      </c>
      <c r="K132" s="27">
        <f t="shared" ref="K132:K160" si="12">SUM(C132:J132)</f>
        <v>9249</v>
      </c>
      <c r="L132" s="30">
        <v>663</v>
      </c>
      <c r="M132" s="30">
        <v>1291</v>
      </c>
      <c r="N132" s="31">
        <v>686</v>
      </c>
      <c r="O132" s="30">
        <v>164</v>
      </c>
      <c r="P132" s="30">
        <v>291</v>
      </c>
      <c r="Q132" s="27">
        <f t="shared" ref="Q132:Q160" si="13">SUM(K132:P132)</f>
        <v>12344</v>
      </c>
      <c r="R132" s="32">
        <v>12928</v>
      </c>
      <c r="S132" s="27">
        <f t="shared" ref="S132:S160" si="14">R132-Q132</f>
        <v>584</v>
      </c>
      <c r="T132" s="47"/>
    </row>
    <row r="133" spans="1:20" ht="15.75" thickBot="1" x14ac:dyDescent="0.3">
      <c r="A133" s="38">
        <v>43646</v>
      </c>
      <c r="B133" s="51">
        <v>2</v>
      </c>
      <c r="C133" s="25">
        <v>144</v>
      </c>
      <c r="D133" s="25">
        <v>923</v>
      </c>
      <c r="E133" s="25">
        <v>39</v>
      </c>
      <c r="F133" s="25">
        <v>80</v>
      </c>
      <c r="G133" s="25">
        <v>46</v>
      </c>
      <c r="H133" s="25">
        <v>92</v>
      </c>
      <c r="I133" s="25">
        <v>1925</v>
      </c>
      <c r="J133" s="26">
        <v>6000</v>
      </c>
      <c r="K133" s="27">
        <f t="shared" si="12"/>
        <v>9249</v>
      </c>
      <c r="L133" s="30">
        <v>694</v>
      </c>
      <c r="M133" s="30">
        <v>1227</v>
      </c>
      <c r="N133" s="31">
        <v>667</v>
      </c>
      <c r="O133" s="30">
        <v>141</v>
      </c>
      <c r="P133" s="30">
        <v>53</v>
      </c>
      <c r="Q133" s="27">
        <f t="shared" si="13"/>
        <v>12031</v>
      </c>
      <c r="R133" s="32">
        <v>12353</v>
      </c>
      <c r="S133" s="27">
        <f t="shared" si="14"/>
        <v>322</v>
      </c>
      <c r="T133" s="47"/>
    </row>
    <row r="134" spans="1:20" ht="15.75" thickBot="1" x14ac:dyDescent="0.3">
      <c r="A134" s="38">
        <v>43653</v>
      </c>
      <c r="B134" s="51">
        <v>3</v>
      </c>
      <c r="C134" s="25">
        <v>144</v>
      </c>
      <c r="D134" s="25">
        <v>923</v>
      </c>
      <c r="E134" s="25">
        <v>39</v>
      </c>
      <c r="F134" s="25">
        <v>80</v>
      </c>
      <c r="G134" s="25">
        <v>46</v>
      </c>
      <c r="H134" s="25">
        <v>92</v>
      </c>
      <c r="I134" s="25">
        <v>1925</v>
      </c>
      <c r="J134" s="26">
        <v>6000</v>
      </c>
      <c r="K134" s="27">
        <f t="shared" si="12"/>
        <v>9249</v>
      </c>
      <c r="L134" s="30">
        <v>571</v>
      </c>
      <c r="M134" s="30">
        <v>1227</v>
      </c>
      <c r="N134" s="31">
        <v>626</v>
      </c>
      <c r="O134" s="30">
        <v>35</v>
      </c>
      <c r="P134" s="30">
        <v>17</v>
      </c>
      <c r="Q134" s="27">
        <f t="shared" si="13"/>
        <v>11725</v>
      </c>
      <c r="R134" s="32">
        <v>12535</v>
      </c>
      <c r="S134" s="27">
        <f t="shared" si="14"/>
        <v>810</v>
      </c>
      <c r="T134" s="47"/>
    </row>
    <row r="135" spans="1:20" ht="15.75" thickBot="1" x14ac:dyDescent="0.3">
      <c r="A135" s="38">
        <v>43660</v>
      </c>
      <c r="B135" s="51">
        <v>4</v>
      </c>
      <c r="C135" s="25">
        <v>144</v>
      </c>
      <c r="D135" s="25">
        <v>923</v>
      </c>
      <c r="E135" s="25">
        <v>39</v>
      </c>
      <c r="F135" s="25">
        <v>80</v>
      </c>
      <c r="G135" s="25">
        <v>46</v>
      </c>
      <c r="H135" s="25">
        <v>92</v>
      </c>
      <c r="I135" s="25">
        <v>1925</v>
      </c>
      <c r="J135" s="26">
        <v>6000</v>
      </c>
      <c r="K135" s="27">
        <f t="shared" si="12"/>
        <v>9249</v>
      </c>
      <c r="L135" s="30">
        <v>634</v>
      </c>
      <c r="M135" s="30">
        <v>1241</v>
      </c>
      <c r="N135" s="31">
        <v>597</v>
      </c>
      <c r="O135" s="30">
        <v>62</v>
      </c>
      <c r="P135" s="30">
        <v>136</v>
      </c>
      <c r="Q135" s="27">
        <f t="shared" si="13"/>
        <v>11919</v>
      </c>
      <c r="R135" s="32">
        <v>12767</v>
      </c>
      <c r="S135" s="27">
        <f t="shared" si="14"/>
        <v>848</v>
      </c>
      <c r="T135" s="47"/>
    </row>
    <row r="136" spans="1:20" ht="15.75" thickBot="1" x14ac:dyDescent="0.3">
      <c r="A136" s="38">
        <v>43667</v>
      </c>
      <c r="B136" s="52">
        <v>1</v>
      </c>
      <c r="C136" s="25">
        <v>144</v>
      </c>
      <c r="D136" s="25">
        <v>923</v>
      </c>
      <c r="E136" s="25">
        <v>39</v>
      </c>
      <c r="F136" s="25">
        <v>80</v>
      </c>
      <c r="G136" s="25">
        <v>46</v>
      </c>
      <c r="H136" s="25">
        <v>92</v>
      </c>
      <c r="I136" s="25">
        <v>1925</v>
      </c>
      <c r="J136" s="26">
        <v>6000</v>
      </c>
      <c r="K136" s="27">
        <f t="shared" si="12"/>
        <v>9249</v>
      </c>
      <c r="L136" s="30">
        <v>625</v>
      </c>
      <c r="M136" s="30">
        <v>1367</v>
      </c>
      <c r="N136" s="31">
        <v>627</v>
      </c>
      <c r="O136" s="30">
        <v>148</v>
      </c>
      <c r="P136" s="30">
        <v>62</v>
      </c>
      <c r="Q136" s="27">
        <f t="shared" si="13"/>
        <v>12078</v>
      </c>
      <c r="R136" s="32">
        <v>13002</v>
      </c>
      <c r="S136" s="27">
        <f t="shared" si="14"/>
        <v>924</v>
      </c>
      <c r="T136" s="47"/>
    </row>
    <row r="137" spans="1:20" ht="15.75" thickBot="1" x14ac:dyDescent="0.3">
      <c r="A137" s="38">
        <v>43674</v>
      </c>
      <c r="B137" s="51">
        <v>2</v>
      </c>
      <c r="C137" s="25">
        <v>144</v>
      </c>
      <c r="D137" s="25">
        <v>923</v>
      </c>
      <c r="E137" s="25">
        <v>39</v>
      </c>
      <c r="F137" s="25">
        <v>80</v>
      </c>
      <c r="G137" s="25">
        <v>46</v>
      </c>
      <c r="H137" s="25">
        <v>92</v>
      </c>
      <c r="I137" s="25">
        <v>1925</v>
      </c>
      <c r="J137" s="26">
        <v>6000</v>
      </c>
      <c r="K137" s="27">
        <f t="shared" si="12"/>
        <v>9249</v>
      </c>
      <c r="L137" s="30">
        <v>648</v>
      </c>
      <c r="M137" s="30">
        <v>1186</v>
      </c>
      <c r="N137" s="31">
        <v>666</v>
      </c>
      <c r="O137" s="30">
        <v>146</v>
      </c>
      <c r="P137" s="30">
        <v>124</v>
      </c>
      <c r="Q137" s="27">
        <f t="shared" si="13"/>
        <v>12019</v>
      </c>
      <c r="R137" s="32">
        <v>12329</v>
      </c>
      <c r="S137" s="27">
        <f t="shared" si="14"/>
        <v>310</v>
      </c>
      <c r="T137" s="47"/>
    </row>
    <row r="138" spans="1:20" ht="15.75" thickBot="1" x14ac:dyDescent="0.3">
      <c r="A138" s="38">
        <v>43681</v>
      </c>
      <c r="B138" s="51">
        <v>3</v>
      </c>
      <c r="C138" s="25">
        <v>144</v>
      </c>
      <c r="D138" s="25">
        <v>923</v>
      </c>
      <c r="E138" s="25">
        <v>39</v>
      </c>
      <c r="F138" s="25">
        <v>80</v>
      </c>
      <c r="G138" s="25">
        <v>46</v>
      </c>
      <c r="H138" s="25">
        <v>92</v>
      </c>
      <c r="I138" s="25">
        <v>1925</v>
      </c>
      <c r="J138" s="26">
        <v>6000</v>
      </c>
      <c r="K138" s="27">
        <f t="shared" si="12"/>
        <v>9249</v>
      </c>
      <c r="L138" s="30">
        <v>646</v>
      </c>
      <c r="M138" s="30">
        <v>1295</v>
      </c>
      <c r="N138" s="31">
        <v>678</v>
      </c>
      <c r="O138" s="30">
        <v>83</v>
      </c>
      <c r="P138" s="30">
        <v>93</v>
      </c>
      <c r="Q138" s="27">
        <f t="shared" si="13"/>
        <v>12044</v>
      </c>
      <c r="R138" s="32">
        <v>13136</v>
      </c>
      <c r="S138" s="27">
        <f t="shared" si="14"/>
        <v>1092</v>
      </c>
      <c r="T138" s="47"/>
    </row>
    <row r="139" spans="1:20" ht="15.75" thickBot="1" x14ac:dyDescent="0.3">
      <c r="A139" s="38">
        <v>43688</v>
      </c>
      <c r="B139" s="51">
        <v>4</v>
      </c>
      <c r="C139" s="25">
        <v>144</v>
      </c>
      <c r="D139" s="25">
        <v>923</v>
      </c>
      <c r="E139" s="25">
        <v>39</v>
      </c>
      <c r="F139" s="25">
        <v>80</v>
      </c>
      <c r="G139" s="25">
        <v>46</v>
      </c>
      <c r="H139" s="25">
        <v>92</v>
      </c>
      <c r="I139" s="25">
        <v>1925</v>
      </c>
      <c r="J139" s="26">
        <v>6000</v>
      </c>
      <c r="K139" s="27">
        <f t="shared" si="12"/>
        <v>9249</v>
      </c>
      <c r="L139" s="30">
        <v>709</v>
      </c>
      <c r="M139" s="30">
        <v>1234</v>
      </c>
      <c r="N139" s="31">
        <v>645</v>
      </c>
      <c r="O139" s="30">
        <v>212</v>
      </c>
      <c r="P139" s="30">
        <v>37</v>
      </c>
      <c r="Q139" s="27">
        <f t="shared" si="13"/>
        <v>12086</v>
      </c>
      <c r="R139" s="32">
        <v>12172</v>
      </c>
      <c r="S139" s="27">
        <f t="shared" si="14"/>
        <v>86</v>
      </c>
      <c r="T139" s="47"/>
    </row>
    <row r="140" spans="1:20" ht="15.75" thickBot="1" x14ac:dyDescent="0.3">
      <c r="A140" s="38">
        <v>43695</v>
      </c>
      <c r="B140" s="52">
        <v>1</v>
      </c>
      <c r="C140" s="25">
        <v>144</v>
      </c>
      <c r="D140" s="25">
        <v>923</v>
      </c>
      <c r="E140" s="25">
        <v>39</v>
      </c>
      <c r="F140" s="25">
        <v>80</v>
      </c>
      <c r="G140" s="25">
        <v>46</v>
      </c>
      <c r="H140" s="25">
        <v>92</v>
      </c>
      <c r="I140" s="25">
        <v>1925</v>
      </c>
      <c r="J140" s="26">
        <v>6000</v>
      </c>
      <c r="K140" s="27">
        <f t="shared" si="12"/>
        <v>9249</v>
      </c>
      <c r="L140" s="30">
        <v>602</v>
      </c>
      <c r="M140" s="30">
        <v>1345</v>
      </c>
      <c r="N140" s="31">
        <v>592</v>
      </c>
      <c r="O140" s="30">
        <v>124</v>
      </c>
      <c r="P140" s="30">
        <v>174</v>
      </c>
      <c r="Q140" s="27">
        <f t="shared" si="13"/>
        <v>12086</v>
      </c>
      <c r="R140" s="32">
        <v>13488</v>
      </c>
      <c r="S140" s="27">
        <f t="shared" si="14"/>
        <v>1402</v>
      </c>
      <c r="T140" s="47"/>
    </row>
    <row r="141" spans="1:20" ht="15.75" thickBot="1" x14ac:dyDescent="0.3">
      <c r="A141" s="38">
        <v>43702</v>
      </c>
      <c r="B141" s="51">
        <v>2</v>
      </c>
      <c r="C141" s="25">
        <v>144</v>
      </c>
      <c r="D141" s="25">
        <v>923</v>
      </c>
      <c r="E141" s="25">
        <v>39</v>
      </c>
      <c r="F141" s="25">
        <v>80</v>
      </c>
      <c r="G141" s="25">
        <v>46</v>
      </c>
      <c r="H141" s="25">
        <v>92</v>
      </c>
      <c r="I141" s="25">
        <v>1925</v>
      </c>
      <c r="J141" s="26">
        <v>6000</v>
      </c>
      <c r="K141" s="27">
        <f t="shared" si="12"/>
        <v>9249</v>
      </c>
      <c r="L141" s="30">
        <v>683</v>
      </c>
      <c r="M141" s="30">
        <v>1284</v>
      </c>
      <c r="N141" s="31">
        <v>683</v>
      </c>
      <c r="O141" s="30">
        <v>301</v>
      </c>
      <c r="P141" s="30">
        <v>26</v>
      </c>
      <c r="Q141" s="27">
        <f t="shared" si="13"/>
        <v>12226</v>
      </c>
      <c r="R141" s="32">
        <v>12990</v>
      </c>
      <c r="S141" s="27">
        <f t="shared" si="14"/>
        <v>764</v>
      </c>
      <c r="T141" s="47"/>
    </row>
    <row r="142" spans="1:20" ht="15.75" thickBot="1" x14ac:dyDescent="0.3">
      <c r="A142" s="38">
        <v>43709</v>
      </c>
      <c r="B142" s="51">
        <v>3</v>
      </c>
      <c r="C142" s="25">
        <v>144</v>
      </c>
      <c r="D142" s="25">
        <v>923</v>
      </c>
      <c r="E142" s="25">
        <v>39</v>
      </c>
      <c r="F142" s="25">
        <v>80</v>
      </c>
      <c r="G142" s="25">
        <v>46</v>
      </c>
      <c r="H142" s="25">
        <v>92</v>
      </c>
      <c r="I142" s="25">
        <v>1925</v>
      </c>
      <c r="J142" s="26">
        <v>6000</v>
      </c>
      <c r="K142" s="27">
        <f t="shared" si="12"/>
        <v>9249</v>
      </c>
      <c r="L142" s="30">
        <v>660</v>
      </c>
      <c r="M142" s="30">
        <v>1373</v>
      </c>
      <c r="N142" s="31">
        <v>664</v>
      </c>
      <c r="O142" s="30">
        <v>319</v>
      </c>
      <c r="P142" s="30">
        <v>261</v>
      </c>
      <c r="Q142" s="27">
        <f t="shared" si="13"/>
        <v>12526</v>
      </c>
      <c r="R142" s="32">
        <v>13648</v>
      </c>
      <c r="S142" s="27">
        <f t="shared" si="14"/>
        <v>1122</v>
      </c>
      <c r="T142" s="47"/>
    </row>
    <row r="143" spans="1:20" ht="15.75" thickBot="1" x14ac:dyDescent="0.3">
      <c r="A143" s="38">
        <v>43716</v>
      </c>
      <c r="B143" s="51">
        <v>4</v>
      </c>
      <c r="C143" s="25">
        <v>144</v>
      </c>
      <c r="D143" s="25">
        <v>923</v>
      </c>
      <c r="E143" s="25">
        <v>39</v>
      </c>
      <c r="F143" s="25">
        <v>80</v>
      </c>
      <c r="G143" s="25">
        <v>46</v>
      </c>
      <c r="H143" s="25">
        <v>92</v>
      </c>
      <c r="I143" s="25">
        <v>1925</v>
      </c>
      <c r="J143" s="26">
        <v>6000</v>
      </c>
      <c r="K143" s="27">
        <f t="shared" si="12"/>
        <v>9249</v>
      </c>
      <c r="L143" s="30">
        <v>600</v>
      </c>
      <c r="M143" s="30">
        <v>1333</v>
      </c>
      <c r="N143" s="31">
        <v>618</v>
      </c>
      <c r="O143" s="30">
        <v>398</v>
      </c>
      <c r="P143" s="30">
        <v>99</v>
      </c>
      <c r="Q143" s="27">
        <f t="shared" si="13"/>
        <v>12297</v>
      </c>
      <c r="R143" s="32">
        <v>13322</v>
      </c>
      <c r="S143" s="27">
        <f t="shared" si="14"/>
        <v>1025</v>
      </c>
      <c r="T143" s="47"/>
    </row>
    <row r="144" spans="1:20" ht="15.75" thickBot="1" x14ac:dyDescent="0.3">
      <c r="A144" s="38">
        <v>43723</v>
      </c>
      <c r="B144" s="52">
        <v>1</v>
      </c>
      <c r="C144" s="25">
        <v>144</v>
      </c>
      <c r="D144" s="25">
        <v>923</v>
      </c>
      <c r="E144" s="25">
        <v>39</v>
      </c>
      <c r="F144" s="25">
        <v>80</v>
      </c>
      <c r="G144" s="25">
        <v>46</v>
      </c>
      <c r="H144" s="25">
        <v>92</v>
      </c>
      <c r="I144" s="25">
        <v>1925</v>
      </c>
      <c r="J144" s="26">
        <v>6000</v>
      </c>
      <c r="K144" s="27">
        <f t="shared" si="12"/>
        <v>9249</v>
      </c>
      <c r="L144" s="30">
        <v>555</v>
      </c>
      <c r="M144" s="30">
        <v>1293</v>
      </c>
      <c r="N144" s="31">
        <v>584</v>
      </c>
      <c r="O144" s="30">
        <v>107</v>
      </c>
      <c r="P144" s="30">
        <v>139</v>
      </c>
      <c r="Q144" s="27">
        <f t="shared" si="13"/>
        <v>11927</v>
      </c>
      <c r="R144" s="32">
        <v>12736</v>
      </c>
      <c r="S144" s="27">
        <f t="shared" si="14"/>
        <v>809</v>
      </c>
      <c r="T144" s="47"/>
    </row>
    <row r="145" spans="1:20" ht="15.75" thickBot="1" x14ac:dyDescent="0.3">
      <c r="A145" s="38">
        <v>43730</v>
      </c>
      <c r="B145" s="51">
        <v>2</v>
      </c>
      <c r="C145" s="25">
        <v>144</v>
      </c>
      <c r="D145" s="25">
        <v>923</v>
      </c>
      <c r="E145" s="25">
        <v>39</v>
      </c>
      <c r="F145" s="25">
        <v>80</v>
      </c>
      <c r="G145" s="25">
        <v>46</v>
      </c>
      <c r="H145" s="25">
        <v>92</v>
      </c>
      <c r="I145" s="25">
        <v>1925</v>
      </c>
      <c r="J145" s="26">
        <v>6000</v>
      </c>
      <c r="K145" s="27">
        <f t="shared" si="12"/>
        <v>9249</v>
      </c>
      <c r="L145" s="30">
        <v>638</v>
      </c>
      <c r="M145" s="30">
        <v>1427</v>
      </c>
      <c r="N145" s="31">
        <v>650</v>
      </c>
      <c r="O145" s="30">
        <v>449</v>
      </c>
      <c r="P145" s="30">
        <v>203</v>
      </c>
      <c r="Q145" s="27">
        <f t="shared" si="13"/>
        <v>12616</v>
      </c>
      <c r="R145" s="32">
        <v>13614</v>
      </c>
      <c r="S145" s="27">
        <f t="shared" si="14"/>
        <v>998</v>
      </c>
      <c r="T145" s="47"/>
    </row>
    <row r="146" spans="1:20" ht="15.75" thickBot="1" x14ac:dyDescent="0.3">
      <c r="A146" s="38">
        <v>43737</v>
      </c>
      <c r="B146" s="51">
        <v>3</v>
      </c>
      <c r="C146" s="25">
        <v>144</v>
      </c>
      <c r="D146" s="25">
        <v>923</v>
      </c>
      <c r="E146" s="25">
        <v>39</v>
      </c>
      <c r="F146" s="25">
        <v>80</v>
      </c>
      <c r="G146" s="25">
        <v>46</v>
      </c>
      <c r="H146" s="25">
        <v>92</v>
      </c>
      <c r="I146" s="25">
        <v>1925</v>
      </c>
      <c r="J146" s="26">
        <v>6000</v>
      </c>
      <c r="K146" s="27">
        <f t="shared" si="12"/>
        <v>9249</v>
      </c>
      <c r="L146" s="30">
        <v>670</v>
      </c>
      <c r="M146" s="30">
        <v>1258</v>
      </c>
      <c r="N146" s="31">
        <v>702</v>
      </c>
      <c r="O146" s="30">
        <v>351</v>
      </c>
      <c r="P146" s="30">
        <v>219</v>
      </c>
      <c r="Q146" s="27">
        <f t="shared" si="13"/>
        <v>12449</v>
      </c>
      <c r="R146" s="32">
        <v>12900</v>
      </c>
      <c r="S146" s="27">
        <f t="shared" si="14"/>
        <v>451</v>
      </c>
      <c r="T146" s="47"/>
    </row>
    <row r="147" spans="1:20" ht="15.75" thickBot="1" x14ac:dyDescent="0.3">
      <c r="A147" s="38">
        <v>43744</v>
      </c>
      <c r="B147" s="51">
        <v>4</v>
      </c>
      <c r="C147" s="25">
        <v>144</v>
      </c>
      <c r="D147" s="25">
        <v>923</v>
      </c>
      <c r="E147" s="25">
        <v>39</v>
      </c>
      <c r="F147" s="25">
        <v>80</v>
      </c>
      <c r="G147" s="25">
        <v>46</v>
      </c>
      <c r="H147" s="25">
        <v>92</v>
      </c>
      <c r="I147" s="25">
        <v>1925</v>
      </c>
      <c r="J147" s="26">
        <v>6000</v>
      </c>
      <c r="K147" s="27">
        <f t="shared" si="12"/>
        <v>9249</v>
      </c>
      <c r="L147" s="30">
        <v>641</v>
      </c>
      <c r="M147" s="30">
        <v>1327</v>
      </c>
      <c r="N147" s="31">
        <v>690</v>
      </c>
      <c r="O147" s="30">
        <v>444</v>
      </c>
      <c r="P147" s="30">
        <v>243</v>
      </c>
      <c r="Q147" s="27">
        <f t="shared" si="13"/>
        <v>12594</v>
      </c>
      <c r="R147" s="32">
        <v>13087</v>
      </c>
      <c r="S147" s="27">
        <f t="shared" si="14"/>
        <v>493</v>
      </c>
      <c r="T147" s="47"/>
    </row>
    <row r="148" spans="1:20" ht="15.75" thickBot="1" x14ac:dyDescent="0.3">
      <c r="A148" s="38">
        <v>43751</v>
      </c>
      <c r="B148" s="52">
        <v>1</v>
      </c>
      <c r="C148" s="25">
        <v>144</v>
      </c>
      <c r="D148" s="25">
        <v>923</v>
      </c>
      <c r="E148" s="25">
        <v>39</v>
      </c>
      <c r="F148" s="25">
        <v>80</v>
      </c>
      <c r="G148" s="25">
        <v>46</v>
      </c>
      <c r="H148" s="25">
        <v>92</v>
      </c>
      <c r="I148" s="25">
        <v>1925</v>
      </c>
      <c r="J148" s="26">
        <v>6000</v>
      </c>
      <c r="K148" s="27">
        <f t="shared" si="12"/>
        <v>9249</v>
      </c>
      <c r="L148" s="30">
        <v>612</v>
      </c>
      <c r="M148" s="30">
        <v>1322</v>
      </c>
      <c r="N148" s="31">
        <v>651</v>
      </c>
      <c r="O148" s="30">
        <v>450</v>
      </c>
      <c r="P148" s="30">
        <v>197</v>
      </c>
      <c r="Q148" s="27">
        <f t="shared" si="13"/>
        <v>12481</v>
      </c>
      <c r="R148" s="32">
        <v>13500</v>
      </c>
      <c r="S148" s="27">
        <f t="shared" si="14"/>
        <v>1019</v>
      </c>
      <c r="T148" s="47"/>
    </row>
    <row r="149" spans="1:20" ht="15.75" thickBot="1" x14ac:dyDescent="0.3">
      <c r="A149" s="38">
        <v>43758</v>
      </c>
      <c r="B149" s="51">
        <v>2</v>
      </c>
      <c r="C149" s="25">
        <v>144</v>
      </c>
      <c r="D149" s="25">
        <v>923</v>
      </c>
      <c r="E149" s="25">
        <v>39</v>
      </c>
      <c r="F149" s="25">
        <v>80</v>
      </c>
      <c r="G149" s="25">
        <v>46</v>
      </c>
      <c r="H149" s="25">
        <v>92</v>
      </c>
      <c r="I149" s="25">
        <v>1925</v>
      </c>
      <c r="J149" s="26">
        <v>6000</v>
      </c>
      <c r="K149" s="27">
        <f t="shared" si="12"/>
        <v>9249</v>
      </c>
      <c r="L149" s="30">
        <v>648</v>
      </c>
      <c r="M149" s="30">
        <v>1207</v>
      </c>
      <c r="N149" s="31">
        <v>667</v>
      </c>
      <c r="O149" s="30">
        <v>278</v>
      </c>
      <c r="P149" s="30">
        <v>69</v>
      </c>
      <c r="Q149" s="27">
        <f t="shared" si="13"/>
        <v>12118</v>
      </c>
      <c r="R149" s="32">
        <v>12528</v>
      </c>
      <c r="S149" s="27">
        <f t="shared" si="14"/>
        <v>410</v>
      </c>
      <c r="T149" s="47"/>
    </row>
    <row r="150" spans="1:20" ht="15.75" thickBot="1" x14ac:dyDescent="0.3">
      <c r="A150" s="38">
        <v>43765</v>
      </c>
      <c r="B150" s="51">
        <v>3</v>
      </c>
      <c r="C150" s="25">
        <v>144</v>
      </c>
      <c r="D150" s="25">
        <v>923</v>
      </c>
      <c r="E150" s="25">
        <v>39</v>
      </c>
      <c r="F150" s="25">
        <v>80</v>
      </c>
      <c r="G150" s="25">
        <v>46</v>
      </c>
      <c r="H150" s="25">
        <v>92</v>
      </c>
      <c r="I150" s="25">
        <v>1925</v>
      </c>
      <c r="J150" s="26">
        <v>6000</v>
      </c>
      <c r="K150" s="27">
        <f t="shared" si="12"/>
        <v>9249</v>
      </c>
      <c r="L150" s="30">
        <v>633</v>
      </c>
      <c r="M150" s="30">
        <v>1292</v>
      </c>
      <c r="N150" s="31">
        <v>614</v>
      </c>
      <c r="O150" s="30">
        <v>38</v>
      </c>
      <c r="P150" s="30">
        <v>68</v>
      </c>
      <c r="Q150" s="27">
        <f t="shared" si="13"/>
        <v>11894</v>
      </c>
      <c r="R150" s="32">
        <v>13026</v>
      </c>
      <c r="S150" s="27">
        <f t="shared" si="14"/>
        <v>1132</v>
      </c>
      <c r="T150" s="47"/>
    </row>
    <row r="151" spans="1:20" ht="15.75" thickBot="1" x14ac:dyDescent="0.3">
      <c r="A151" s="38">
        <v>43772</v>
      </c>
      <c r="B151" s="51">
        <v>4</v>
      </c>
      <c r="C151" s="25">
        <v>144</v>
      </c>
      <c r="D151" s="25">
        <v>923</v>
      </c>
      <c r="E151" s="25">
        <v>39</v>
      </c>
      <c r="F151" s="25">
        <v>80</v>
      </c>
      <c r="G151" s="25">
        <v>46</v>
      </c>
      <c r="H151" s="25">
        <v>92</v>
      </c>
      <c r="I151" s="25">
        <v>1925</v>
      </c>
      <c r="J151" s="26">
        <v>6000</v>
      </c>
      <c r="K151" s="27">
        <f t="shared" si="12"/>
        <v>9249</v>
      </c>
      <c r="L151" s="30">
        <v>615</v>
      </c>
      <c r="M151" s="30">
        <v>1273</v>
      </c>
      <c r="N151" s="31">
        <v>664</v>
      </c>
      <c r="O151" s="30">
        <v>340</v>
      </c>
      <c r="P151" s="30">
        <v>155</v>
      </c>
      <c r="Q151" s="27">
        <f t="shared" si="13"/>
        <v>12296</v>
      </c>
      <c r="R151" s="32">
        <v>12482</v>
      </c>
      <c r="S151" s="27">
        <f t="shared" si="14"/>
        <v>186</v>
      </c>
      <c r="T151" s="47"/>
    </row>
    <row r="152" spans="1:20" ht="15.75" thickBot="1" x14ac:dyDescent="0.3">
      <c r="A152" s="38">
        <v>43779</v>
      </c>
      <c r="B152" s="52">
        <v>1</v>
      </c>
      <c r="C152" s="25">
        <v>144</v>
      </c>
      <c r="D152" s="25">
        <v>923</v>
      </c>
      <c r="E152" s="25">
        <v>39</v>
      </c>
      <c r="F152" s="25">
        <v>80</v>
      </c>
      <c r="G152" s="25">
        <v>46</v>
      </c>
      <c r="H152" s="25">
        <v>92</v>
      </c>
      <c r="I152" s="25">
        <v>1925</v>
      </c>
      <c r="J152" s="26">
        <v>6000</v>
      </c>
      <c r="K152" s="27">
        <f t="shared" si="12"/>
        <v>9249</v>
      </c>
      <c r="L152" s="30">
        <v>671</v>
      </c>
      <c r="M152" s="30">
        <v>1290</v>
      </c>
      <c r="N152" s="31">
        <v>630</v>
      </c>
      <c r="O152" s="30">
        <v>303</v>
      </c>
      <c r="P152" s="30">
        <v>148</v>
      </c>
      <c r="Q152" s="27">
        <f t="shared" si="13"/>
        <v>12291</v>
      </c>
      <c r="R152" s="32">
        <v>12784</v>
      </c>
      <c r="S152" s="27">
        <f t="shared" si="14"/>
        <v>493</v>
      </c>
      <c r="T152" s="47"/>
    </row>
    <row r="153" spans="1:20" ht="15.75" thickBot="1" x14ac:dyDescent="0.3">
      <c r="A153" s="38">
        <v>43786</v>
      </c>
      <c r="B153" s="51">
        <v>2</v>
      </c>
      <c r="C153" s="25">
        <v>144</v>
      </c>
      <c r="D153" s="25">
        <v>923</v>
      </c>
      <c r="E153" s="25">
        <v>39</v>
      </c>
      <c r="F153" s="25">
        <v>80</v>
      </c>
      <c r="G153" s="25">
        <v>46</v>
      </c>
      <c r="H153" s="25">
        <v>92</v>
      </c>
      <c r="I153" s="25">
        <v>1925</v>
      </c>
      <c r="J153" s="26">
        <v>6000</v>
      </c>
      <c r="K153" s="27">
        <f t="shared" si="12"/>
        <v>9249</v>
      </c>
      <c r="L153" s="30">
        <v>645</v>
      </c>
      <c r="M153" s="30">
        <v>1321</v>
      </c>
      <c r="N153" s="31">
        <v>621</v>
      </c>
      <c r="O153" s="30">
        <v>129</v>
      </c>
      <c r="P153" s="30">
        <v>113</v>
      </c>
      <c r="Q153" s="27">
        <f t="shared" si="13"/>
        <v>12078</v>
      </c>
      <c r="R153" s="32">
        <v>12866</v>
      </c>
      <c r="S153" s="27">
        <f t="shared" si="14"/>
        <v>788</v>
      </c>
      <c r="T153" s="47"/>
    </row>
    <row r="154" spans="1:20" ht="15.75" thickBot="1" x14ac:dyDescent="0.3">
      <c r="A154" s="38">
        <v>43793</v>
      </c>
      <c r="B154" s="51">
        <v>3</v>
      </c>
      <c r="C154" s="25">
        <v>144</v>
      </c>
      <c r="D154" s="25">
        <v>923</v>
      </c>
      <c r="E154" s="25">
        <v>39</v>
      </c>
      <c r="F154" s="25">
        <v>80</v>
      </c>
      <c r="G154" s="25">
        <v>46</v>
      </c>
      <c r="H154" s="25">
        <v>92</v>
      </c>
      <c r="I154" s="25">
        <v>1925</v>
      </c>
      <c r="J154" s="26">
        <v>6000</v>
      </c>
      <c r="K154" s="27">
        <f t="shared" si="12"/>
        <v>9249</v>
      </c>
      <c r="L154" s="30">
        <v>701</v>
      </c>
      <c r="M154" s="30">
        <v>1341</v>
      </c>
      <c r="N154" s="31">
        <v>655</v>
      </c>
      <c r="O154" s="30">
        <v>156</v>
      </c>
      <c r="P154" s="30">
        <v>14</v>
      </c>
      <c r="Q154" s="27">
        <f t="shared" si="13"/>
        <v>12116</v>
      </c>
      <c r="R154" s="32">
        <v>13089</v>
      </c>
      <c r="S154" s="27">
        <f t="shared" si="14"/>
        <v>973</v>
      </c>
      <c r="T154" s="47"/>
    </row>
    <row r="155" spans="1:20" ht="15.75" thickBot="1" x14ac:dyDescent="0.3">
      <c r="A155" s="38">
        <v>43800</v>
      </c>
      <c r="B155" s="51">
        <v>4</v>
      </c>
      <c r="C155" s="25">
        <v>144</v>
      </c>
      <c r="D155" s="25">
        <v>923</v>
      </c>
      <c r="E155" s="25">
        <v>39</v>
      </c>
      <c r="F155" s="25">
        <v>80</v>
      </c>
      <c r="G155" s="25">
        <v>46</v>
      </c>
      <c r="H155" s="25">
        <v>92</v>
      </c>
      <c r="I155" s="25">
        <v>1925</v>
      </c>
      <c r="J155" s="26">
        <v>6000</v>
      </c>
      <c r="K155" s="27">
        <f t="shared" si="12"/>
        <v>9249</v>
      </c>
      <c r="L155" s="30">
        <v>577</v>
      </c>
      <c r="M155" s="30">
        <v>1275</v>
      </c>
      <c r="N155" s="31">
        <v>654</v>
      </c>
      <c r="O155" s="30">
        <v>310</v>
      </c>
      <c r="P155" s="30">
        <v>179</v>
      </c>
      <c r="Q155" s="27">
        <f t="shared" si="13"/>
        <v>12244</v>
      </c>
      <c r="R155" s="32">
        <v>12579</v>
      </c>
      <c r="S155" s="27">
        <f t="shared" si="14"/>
        <v>335</v>
      </c>
      <c r="T155" s="47"/>
    </row>
    <row r="156" spans="1:20" ht="15.75" thickBot="1" x14ac:dyDescent="0.3">
      <c r="A156" s="38">
        <v>43807</v>
      </c>
      <c r="B156" s="52">
        <v>1</v>
      </c>
      <c r="C156" s="25">
        <v>144</v>
      </c>
      <c r="D156" s="25">
        <v>923</v>
      </c>
      <c r="E156" s="25">
        <v>39</v>
      </c>
      <c r="F156" s="25">
        <v>80</v>
      </c>
      <c r="G156" s="25">
        <v>46</v>
      </c>
      <c r="H156" s="25">
        <v>92</v>
      </c>
      <c r="I156" s="25">
        <v>1925</v>
      </c>
      <c r="J156" s="26">
        <v>6000</v>
      </c>
      <c r="K156" s="27">
        <f t="shared" si="12"/>
        <v>9249</v>
      </c>
      <c r="L156" s="30">
        <v>624</v>
      </c>
      <c r="M156" s="30">
        <v>1270</v>
      </c>
      <c r="N156" s="31">
        <v>638</v>
      </c>
      <c r="O156" s="30">
        <v>14</v>
      </c>
      <c r="P156" s="30">
        <v>113</v>
      </c>
      <c r="Q156" s="27">
        <f t="shared" si="13"/>
        <v>11908</v>
      </c>
      <c r="R156" s="32">
        <v>12633</v>
      </c>
      <c r="S156" s="27">
        <f t="shared" si="14"/>
        <v>725</v>
      </c>
      <c r="T156" s="47"/>
    </row>
    <row r="157" spans="1:20" ht="15.75" thickBot="1" x14ac:dyDescent="0.3">
      <c r="A157" s="38">
        <v>43814</v>
      </c>
      <c r="B157" s="51">
        <v>2</v>
      </c>
      <c r="C157" s="25">
        <v>144</v>
      </c>
      <c r="D157" s="25">
        <v>923</v>
      </c>
      <c r="E157" s="25">
        <v>39</v>
      </c>
      <c r="F157" s="25">
        <v>80</v>
      </c>
      <c r="G157" s="25">
        <v>46</v>
      </c>
      <c r="H157" s="25">
        <v>92</v>
      </c>
      <c r="I157" s="25">
        <v>1925</v>
      </c>
      <c r="J157" s="26">
        <v>6000</v>
      </c>
      <c r="K157" s="27">
        <f t="shared" si="12"/>
        <v>9249</v>
      </c>
      <c r="L157" s="30">
        <v>627</v>
      </c>
      <c r="M157" s="30">
        <v>1291</v>
      </c>
      <c r="N157" s="31">
        <v>653</v>
      </c>
      <c r="O157" s="30">
        <v>94</v>
      </c>
      <c r="P157" s="30">
        <v>34</v>
      </c>
      <c r="Q157" s="27">
        <f t="shared" si="13"/>
        <v>11948</v>
      </c>
      <c r="R157" s="32">
        <v>12823</v>
      </c>
      <c r="S157" s="27">
        <f t="shared" si="14"/>
        <v>875</v>
      </c>
      <c r="T157" s="47"/>
    </row>
    <row r="158" spans="1:20" ht="15.75" thickBot="1" x14ac:dyDescent="0.3">
      <c r="A158" s="38">
        <v>43821</v>
      </c>
      <c r="B158" s="51">
        <v>3</v>
      </c>
      <c r="C158" s="25">
        <v>144</v>
      </c>
      <c r="D158" s="25">
        <v>923</v>
      </c>
      <c r="E158" s="25">
        <v>39</v>
      </c>
      <c r="F158" s="25">
        <v>80</v>
      </c>
      <c r="G158" s="25">
        <v>46</v>
      </c>
      <c r="H158" s="25">
        <v>92</v>
      </c>
      <c r="I158" s="25">
        <v>1925</v>
      </c>
      <c r="J158" s="26">
        <v>6000</v>
      </c>
      <c r="K158" s="27">
        <f t="shared" si="12"/>
        <v>9249</v>
      </c>
      <c r="L158" s="30">
        <v>643</v>
      </c>
      <c r="M158" s="30">
        <v>1287</v>
      </c>
      <c r="N158" s="31">
        <v>610</v>
      </c>
      <c r="O158" s="30">
        <v>153</v>
      </c>
      <c r="P158" s="30">
        <v>139</v>
      </c>
      <c r="Q158" s="27">
        <f t="shared" si="13"/>
        <v>12081</v>
      </c>
      <c r="R158" s="32">
        <v>12785</v>
      </c>
      <c r="S158" s="27">
        <f t="shared" si="14"/>
        <v>704</v>
      </c>
      <c r="T158" s="47"/>
    </row>
    <row r="159" spans="1:20" ht="15.75" thickBot="1" x14ac:dyDescent="0.3">
      <c r="A159" s="38">
        <v>43828</v>
      </c>
      <c r="B159" s="51">
        <v>4</v>
      </c>
      <c r="C159" s="25">
        <v>144</v>
      </c>
      <c r="D159" s="25">
        <v>923</v>
      </c>
      <c r="E159" s="25">
        <v>39</v>
      </c>
      <c r="F159" s="25">
        <v>80</v>
      </c>
      <c r="G159" s="25">
        <v>46</v>
      </c>
      <c r="H159" s="25">
        <v>92</v>
      </c>
      <c r="I159" s="25">
        <v>1925</v>
      </c>
      <c r="J159" s="26">
        <v>6000</v>
      </c>
      <c r="K159" s="27">
        <f t="shared" si="12"/>
        <v>9249</v>
      </c>
      <c r="L159" s="30">
        <v>665</v>
      </c>
      <c r="M159" s="30">
        <v>1294</v>
      </c>
      <c r="N159" s="31">
        <v>667</v>
      </c>
      <c r="O159" s="30">
        <v>105</v>
      </c>
      <c r="P159" s="30">
        <v>260</v>
      </c>
      <c r="Q159" s="27">
        <f t="shared" si="13"/>
        <v>12240</v>
      </c>
      <c r="R159" s="32">
        <v>13311</v>
      </c>
      <c r="S159" s="27">
        <f t="shared" si="14"/>
        <v>1071</v>
      </c>
      <c r="T159" s="47"/>
    </row>
    <row r="160" spans="1:20" ht="15.75" thickBot="1" x14ac:dyDescent="0.3">
      <c r="A160" s="50">
        <v>43835</v>
      </c>
      <c r="B160" s="51">
        <v>1</v>
      </c>
      <c r="C160" s="25">
        <v>144</v>
      </c>
      <c r="D160" s="25">
        <v>923</v>
      </c>
      <c r="E160" s="25">
        <v>39</v>
      </c>
      <c r="F160" s="25">
        <v>80</v>
      </c>
      <c r="G160" s="25">
        <v>46</v>
      </c>
      <c r="H160" s="25">
        <v>92</v>
      </c>
      <c r="I160" s="25">
        <v>1925</v>
      </c>
      <c r="J160" s="26">
        <v>6000</v>
      </c>
      <c r="K160" s="27">
        <f t="shared" si="12"/>
        <v>9249</v>
      </c>
      <c r="L160" s="30">
        <v>630</v>
      </c>
      <c r="M160" s="30">
        <v>1273</v>
      </c>
      <c r="N160" s="31">
        <v>645</v>
      </c>
      <c r="O160" s="30">
        <v>347</v>
      </c>
      <c r="P160" s="30">
        <v>19</v>
      </c>
      <c r="Q160" s="27">
        <f t="shared" si="13"/>
        <v>12163</v>
      </c>
      <c r="R160" s="33">
        <v>12434</v>
      </c>
      <c r="S160" s="27">
        <f t="shared" si="14"/>
        <v>271</v>
      </c>
      <c r="T160" s="47"/>
    </row>
  </sheetData>
  <sortState ref="A4:S160">
    <sortCondition ref="A4:A160"/>
  </sortState>
  <mergeCells count="2">
    <mergeCell ref="C2:K2"/>
    <mergeCell ref="L2:P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5"/>
  <sheetViews>
    <sheetView workbookViewId="0">
      <selection activeCell="D52" sqref="D52"/>
    </sheetView>
  </sheetViews>
  <sheetFormatPr defaultRowHeight="15" x14ac:dyDescent="0.25"/>
  <cols>
    <col min="2" max="2" width="37.140625" bestFit="1" customWidth="1"/>
    <col min="3" max="3" width="15.28515625" customWidth="1"/>
    <col min="4" max="4" width="19.85546875" customWidth="1"/>
    <col min="5" max="5" width="14.7109375" customWidth="1"/>
    <col min="6" max="6" width="13.7109375" customWidth="1"/>
    <col min="7" max="7" width="18.28515625" customWidth="1"/>
  </cols>
  <sheetData>
    <row r="2" spans="2:7" x14ac:dyDescent="0.25">
      <c r="B2" s="54" t="s">
        <v>47</v>
      </c>
      <c r="C2" s="54" t="s">
        <v>43</v>
      </c>
      <c r="D2" s="54" t="s">
        <v>29</v>
      </c>
      <c r="E2" s="54" t="s">
        <v>44</v>
      </c>
      <c r="F2" s="54" t="s">
        <v>31</v>
      </c>
      <c r="G2" s="54" t="s">
        <v>45</v>
      </c>
    </row>
    <row r="3" spans="2:7" x14ac:dyDescent="0.25">
      <c r="B3" s="7" t="s">
        <v>22</v>
      </c>
      <c r="C3" s="57">
        <f>SUM(D3:G3)</f>
        <v>51561.241666666669</v>
      </c>
      <c r="D3" s="57">
        <f>AVERAGEIF('Historical Data'!$B$4:$B$160,1,'Historical Data'!$R$4:$R$160)</f>
        <v>12883.575000000001</v>
      </c>
      <c r="E3" s="57">
        <f>AVERAGEIF('Historical Data'!$B$4:$B$160,2,'Historical Data'!$R$4:$R$160)</f>
        <v>13032.25641025641</v>
      </c>
      <c r="F3" s="57">
        <f>AVERAGEIF('Historical Data'!$B$4:$B$160,3,'Historical Data'!$R$4:$R$160)</f>
        <v>12900.897435897436</v>
      </c>
      <c r="G3" s="57">
        <f>AVERAGEIF('Historical Data'!$B$4:$B$160,4,'Historical Data'!$R$4:$R$160)</f>
        <v>12744.51282051282</v>
      </c>
    </row>
    <row r="4" spans="2:7" x14ac:dyDescent="0.25">
      <c r="B4" s="7" t="s">
        <v>16</v>
      </c>
      <c r="C4" s="57">
        <f t="shared" ref="C4:C16" si="0">SUM(D4:G4)</f>
        <v>2566.5724358974358</v>
      </c>
      <c r="D4" s="57">
        <f>AVERAGEIF('Historical Data'!$B$4:$B$160,1,'Historical Data'!$L$4:$L$160)</f>
        <v>640.67499999999995</v>
      </c>
      <c r="E4" s="57">
        <f>AVERAGEIF('Historical Data'!B4:B160,2,'Historical Data'!L4:L160)</f>
        <v>646.79487179487182</v>
      </c>
      <c r="F4" s="57">
        <f>AVERAGEIF('Historical Data'!$B$4:$B$160,3,'Historical Data'!$L$4:$L$160)</f>
        <v>640.64102564102564</v>
      </c>
      <c r="G4" s="57">
        <f>AVERAGEIF('Historical Data'!$B$4:$B$160,4,'Historical Data'!$L$4:$L$160)</f>
        <v>638.46153846153845</v>
      </c>
    </row>
    <row r="5" spans="2:7" x14ac:dyDescent="0.25">
      <c r="B5" s="7" t="s">
        <v>17</v>
      </c>
      <c r="C5" s="57">
        <f t="shared" si="0"/>
        <v>5164.6371794871793</v>
      </c>
      <c r="D5" s="57">
        <f>AVERAGEIF('Historical Data'!$B$4:$B$160,1,'Historical Data'!$M$4:$M$160)</f>
        <v>1297.1500000000001</v>
      </c>
      <c r="E5" s="57">
        <f>AVERAGEIF('Historical Data'!$B$4:$B$160,2,'Historical Data'!$M$4:$M$160)</f>
        <v>1305.8717948717949</v>
      </c>
      <c r="F5" s="57">
        <f>AVERAGEIF('Historical Data'!$B$4:$B$160,3,'Historical Data'!$M$4:$M$160)</f>
        <v>1285.7435897435898</v>
      </c>
      <c r="G5" s="57">
        <f>AVERAGEIF('Historical Data'!$B$4:$B$160,4,'Historical Data'!$M$4:$M$160)</f>
        <v>1275.8717948717949</v>
      </c>
    </row>
    <row r="6" spans="2:7" x14ac:dyDescent="0.25">
      <c r="B6" s="7" t="s">
        <v>18</v>
      </c>
      <c r="C6" s="57">
        <f t="shared" si="0"/>
        <v>2574.4198717948721</v>
      </c>
      <c r="D6" s="57">
        <f>AVERAGEIF('Historical Data'!$B$4:$B$160,1,'Historical Data'!$N$4:$N$160)</f>
        <v>644.625</v>
      </c>
      <c r="E6" s="57">
        <f>AVERAGEIF('Historical Data'!$B$4:$B$160,2,'Historical Data'!$N$4:$N$160)</f>
        <v>643.56410256410254</v>
      </c>
      <c r="F6" s="57">
        <f>AVERAGEIF('Historical Data'!$B$4:$B$160,3,'Historical Data'!$N$4:$N$160)</f>
        <v>643.15384615384619</v>
      </c>
      <c r="G6" s="57">
        <f>AVERAGEIF('Historical Data'!$B$4:$B$160,4,'Historical Data'!$N$4:$N$160)</f>
        <v>643.07692307692309</v>
      </c>
    </row>
    <row r="7" spans="2:7" x14ac:dyDescent="0.25">
      <c r="B7" s="7" t="s">
        <v>25</v>
      </c>
      <c r="C7" s="57">
        <f t="shared" si="0"/>
        <v>931.13397435897446</v>
      </c>
      <c r="D7" s="57">
        <f>AVERAGEIF('Historical Data'!$B$4:$B$160,1,'Historical Data'!$O$4:$O$160)</f>
        <v>191.77500000000001</v>
      </c>
      <c r="E7" s="57">
        <f>AVERAGEIF('Historical Data'!$B$4:$B$160,2,'Historical Data'!$O$4:$O$160)</f>
        <v>238.51282051282053</v>
      </c>
      <c r="F7" s="57">
        <f>AVERAGEIF('Historical Data'!$B$4:$B$160,3,'Historical Data'!$O$4:$O$160)</f>
        <v>234.33333333333334</v>
      </c>
      <c r="G7" s="57">
        <f>AVERAGEIF('Historical Data'!$B$4:$B$160,4,'Historical Data'!$O$4:$O$160)</f>
        <v>266.5128205128205</v>
      </c>
    </row>
    <row r="8" spans="2:7" x14ac:dyDescent="0.25">
      <c r="B8" s="7" t="s">
        <v>26</v>
      </c>
      <c r="C8" s="57">
        <f t="shared" si="0"/>
        <v>595.10512820512827</v>
      </c>
      <c r="D8" s="57">
        <f>AVERAGEIF('Historical Data'!$B$4:$B$160,1,'Historical Data'!$P$4:$P$160)</f>
        <v>129.9</v>
      </c>
      <c r="E8" s="57">
        <f>AVERAGEIF('Historical Data'!$B$4:$B$160,2,'Historical Data'!$P$4:$P$160)</f>
        <v>155.15384615384616</v>
      </c>
      <c r="F8" s="57">
        <f>AVERAGEIF('Historical Data'!$B$4:$B$160,3,'Historical Data'!$P$4:$P$160)</f>
        <v>152.41025641025641</v>
      </c>
      <c r="G8" s="57">
        <f>AVERAGEIF('Historical Data'!$B$4:$B$160,4,'Historical Data'!$P$4:$P$160)</f>
        <v>157.64102564102564</v>
      </c>
    </row>
    <row r="9" spans="2:7" x14ac:dyDescent="0.25">
      <c r="B9" s="14" t="s">
        <v>7</v>
      </c>
      <c r="C9" s="57">
        <f t="shared" si="0"/>
        <v>576</v>
      </c>
      <c r="D9" s="57">
        <f t="array" ref="D9:D16">TRANSPOSE('Historical Data'!C4:J4)</f>
        <v>144</v>
      </c>
      <c r="E9" s="57">
        <v>144</v>
      </c>
      <c r="F9" s="57">
        <v>144</v>
      </c>
      <c r="G9" s="57">
        <v>144</v>
      </c>
    </row>
    <row r="10" spans="2:7" x14ac:dyDescent="0.25">
      <c r="B10" s="14" t="s">
        <v>8</v>
      </c>
      <c r="C10" s="57">
        <f t="shared" si="0"/>
        <v>3692</v>
      </c>
      <c r="D10" s="57">
        <v>923</v>
      </c>
      <c r="E10" s="57">
        <v>923</v>
      </c>
      <c r="F10" s="57">
        <v>923</v>
      </c>
      <c r="G10" s="57">
        <v>923</v>
      </c>
    </row>
    <row r="11" spans="2:7" x14ac:dyDescent="0.25">
      <c r="B11" s="14" t="s">
        <v>9</v>
      </c>
      <c r="C11" s="57">
        <f t="shared" si="0"/>
        <v>156</v>
      </c>
      <c r="D11" s="57">
        <v>39</v>
      </c>
      <c r="E11" s="57">
        <v>39</v>
      </c>
      <c r="F11" s="57">
        <v>39</v>
      </c>
      <c r="G11" s="57">
        <v>39</v>
      </c>
    </row>
    <row r="12" spans="2:7" x14ac:dyDescent="0.25">
      <c r="B12" s="14" t="s">
        <v>10</v>
      </c>
      <c r="C12" s="57">
        <f t="shared" si="0"/>
        <v>320</v>
      </c>
      <c r="D12" s="57">
        <v>80</v>
      </c>
      <c r="E12" s="57">
        <v>80</v>
      </c>
      <c r="F12" s="57">
        <v>80</v>
      </c>
      <c r="G12" s="57">
        <v>80</v>
      </c>
    </row>
    <row r="13" spans="2:7" x14ac:dyDescent="0.25">
      <c r="B13" s="14" t="s">
        <v>11</v>
      </c>
      <c r="C13" s="57">
        <f t="shared" si="0"/>
        <v>184</v>
      </c>
      <c r="D13" s="57">
        <v>46</v>
      </c>
      <c r="E13" s="57">
        <v>46</v>
      </c>
      <c r="F13" s="57">
        <v>46</v>
      </c>
      <c r="G13" s="57">
        <v>46</v>
      </c>
    </row>
    <row r="14" spans="2:7" x14ac:dyDescent="0.25">
      <c r="B14" s="14" t="s">
        <v>12</v>
      </c>
      <c r="C14" s="57">
        <f t="shared" si="0"/>
        <v>368</v>
      </c>
      <c r="D14" s="57">
        <v>92</v>
      </c>
      <c r="E14" s="57">
        <v>92</v>
      </c>
      <c r="F14" s="57">
        <v>92</v>
      </c>
      <c r="G14" s="57">
        <v>92</v>
      </c>
    </row>
    <row r="15" spans="2:7" x14ac:dyDescent="0.25">
      <c r="B15" s="14" t="s">
        <v>42</v>
      </c>
      <c r="C15" s="57">
        <f t="shared" si="0"/>
        <v>7700</v>
      </c>
      <c r="D15" s="57">
        <v>1925</v>
      </c>
      <c r="E15" s="57">
        <v>1925</v>
      </c>
      <c r="F15" s="57">
        <v>1925</v>
      </c>
      <c r="G15" s="57">
        <v>1925</v>
      </c>
    </row>
    <row r="16" spans="2:7" x14ac:dyDescent="0.25">
      <c r="B16" s="14" t="s">
        <v>14</v>
      </c>
      <c r="C16" s="57">
        <f t="shared" si="0"/>
        <v>24000</v>
      </c>
      <c r="D16" s="57">
        <v>6000</v>
      </c>
      <c r="E16" s="57">
        <v>6000</v>
      </c>
      <c r="F16" s="57">
        <v>6000</v>
      </c>
      <c r="G16" s="57">
        <v>6000</v>
      </c>
    </row>
    <row r="25" spans="8:8" x14ac:dyDescent="0.25">
      <c r="H25" s="48"/>
    </row>
  </sheetData>
  <pageMargins left="0.7" right="0.7" top="0.75" bottom="0.75" header="0.3" footer="0.3"/>
  <ignoredErrors>
    <ignoredError sqref="E5:E6"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3"/>
  <sheetViews>
    <sheetView showGridLines="0" workbookViewId="0">
      <selection activeCell="L35" sqref="L35"/>
    </sheetView>
  </sheetViews>
  <sheetFormatPr defaultRowHeight="15" outlineLevelRow="1" outlineLevelCol="1" x14ac:dyDescent="0.25"/>
  <cols>
    <col min="2" max="2" width="16" customWidth="1"/>
    <col min="3" max="3" width="31.28515625" customWidth="1"/>
    <col min="4" max="4" width="31.28515625" customWidth="1" outlineLevel="1"/>
    <col min="5" max="7" width="23.85546875" bestFit="1" customWidth="1" outlineLevel="1"/>
  </cols>
  <sheetData>
    <row r="1" spans="2:7" ht="15.75" thickBot="1" x14ac:dyDescent="0.3"/>
    <row r="2" spans="2:7" ht="15.75" x14ac:dyDescent="0.25">
      <c r="B2" s="77" t="s">
        <v>145</v>
      </c>
      <c r="C2" s="77"/>
      <c r="D2" s="73"/>
      <c r="E2" s="73"/>
      <c r="F2" s="73"/>
      <c r="G2" s="73"/>
    </row>
    <row r="3" spans="2:7" ht="15.75" collapsed="1" x14ac:dyDescent="0.25">
      <c r="B3" s="76"/>
      <c r="C3" s="76"/>
      <c r="D3" s="74" t="s">
        <v>57</v>
      </c>
      <c r="E3" s="86" t="s">
        <v>65</v>
      </c>
      <c r="F3" s="86" t="s">
        <v>68</v>
      </c>
      <c r="G3" s="86" t="s">
        <v>69</v>
      </c>
    </row>
    <row r="4" spans="2:7" ht="45" hidden="1" outlineLevel="1" x14ac:dyDescent="0.25">
      <c r="B4" s="78"/>
      <c r="C4" s="78"/>
      <c r="D4" s="71"/>
      <c r="E4" s="75" t="s">
        <v>66</v>
      </c>
      <c r="F4" s="75" t="s">
        <v>83</v>
      </c>
      <c r="G4" s="75" t="s">
        <v>66</v>
      </c>
    </row>
    <row r="5" spans="2:7" x14ac:dyDescent="0.25">
      <c r="B5" s="79" t="s">
        <v>56</v>
      </c>
      <c r="C5" s="79"/>
      <c r="D5" s="72"/>
      <c r="E5" s="72"/>
      <c r="F5" s="72"/>
      <c r="G5" s="72"/>
    </row>
    <row r="6" spans="2:7" outlineLevel="1" x14ac:dyDescent="0.25">
      <c r="B6" s="78"/>
      <c r="C6" s="78" t="s">
        <v>55</v>
      </c>
      <c r="D6" s="83">
        <v>4.2700000000000002E-2</v>
      </c>
      <c r="E6" s="84">
        <v>3.27E-2</v>
      </c>
      <c r="F6" s="84">
        <v>4.7699999999999999E-2</v>
      </c>
      <c r="G6" s="84">
        <v>5.2699999999999997E-2</v>
      </c>
    </row>
    <row r="7" spans="2:7" x14ac:dyDescent="0.25">
      <c r="B7" s="79" t="s">
        <v>58</v>
      </c>
      <c r="C7" s="79"/>
      <c r="D7" s="82"/>
      <c r="E7" s="82"/>
      <c r="F7" s="82"/>
      <c r="G7" s="82"/>
    </row>
    <row r="8" spans="2:7" outlineLevel="1" x14ac:dyDescent="0.25">
      <c r="B8" s="78"/>
      <c r="C8" s="78" t="s">
        <v>62</v>
      </c>
      <c r="D8" s="81" t="s">
        <v>63</v>
      </c>
      <c r="E8" s="81" t="s">
        <v>63</v>
      </c>
      <c r="F8" s="81" t="s">
        <v>63</v>
      </c>
      <c r="G8" s="81" t="s">
        <v>63</v>
      </c>
    </row>
    <row r="9" spans="2:7" ht="15.75" outlineLevel="1" thickBot="1" x14ac:dyDescent="0.3">
      <c r="B9" s="80"/>
      <c r="C9" s="80" t="s">
        <v>74</v>
      </c>
      <c r="D9" s="85">
        <v>365.43641404261598</v>
      </c>
      <c r="E9" s="85">
        <v>396.106157405516</v>
      </c>
      <c r="F9" s="85">
        <v>349.99411347552501</v>
      </c>
      <c r="G9" s="85">
        <v>334.48028606543897</v>
      </c>
    </row>
    <row r="10" spans="2:7" x14ac:dyDescent="0.25">
      <c r="B10" t="s">
        <v>59</v>
      </c>
    </row>
    <row r="11" spans="2:7" x14ac:dyDescent="0.25">
      <c r="B11" t="s">
        <v>60</v>
      </c>
    </row>
    <row r="12" spans="2:7" x14ac:dyDescent="0.25">
      <c r="B12" t="s">
        <v>61</v>
      </c>
    </row>
    <row r="17" spans="2:7" ht="15.75" x14ac:dyDescent="0.25">
      <c r="B17" s="178" t="s">
        <v>82</v>
      </c>
      <c r="C17" s="179"/>
      <c r="D17" s="179"/>
      <c r="E17" s="179"/>
      <c r="F17" s="179"/>
      <c r="G17" s="180"/>
    </row>
    <row r="18" spans="2:7" ht="15.75" x14ac:dyDescent="0.25">
      <c r="B18" s="181" t="s">
        <v>75</v>
      </c>
      <c r="C18" s="182"/>
      <c r="D18" s="182"/>
      <c r="E18" s="182"/>
      <c r="F18" s="182"/>
      <c r="G18" s="183"/>
    </row>
    <row r="19" spans="2:7" ht="15.75" x14ac:dyDescent="0.25">
      <c r="B19" s="184" t="s">
        <v>70</v>
      </c>
      <c r="C19" s="184"/>
      <c r="D19" s="87" t="s">
        <v>78</v>
      </c>
      <c r="E19" s="185" t="s">
        <v>81</v>
      </c>
      <c r="F19" s="186"/>
      <c r="G19" s="187"/>
    </row>
    <row r="20" spans="2:7" ht="43.15" customHeight="1" x14ac:dyDescent="0.25">
      <c r="B20" s="89" t="s">
        <v>79</v>
      </c>
      <c r="C20" s="88" t="s">
        <v>80</v>
      </c>
      <c r="D20" s="88" t="s">
        <v>88</v>
      </c>
      <c r="E20" s="188" t="s">
        <v>85</v>
      </c>
      <c r="F20" s="189"/>
      <c r="G20" s="190"/>
    </row>
    <row r="21" spans="2:7" ht="43.15" customHeight="1" x14ac:dyDescent="0.25">
      <c r="B21" s="89" t="s">
        <v>71</v>
      </c>
      <c r="C21" s="88" t="s">
        <v>76</v>
      </c>
      <c r="D21" s="88" t="s">
        <v>89</v>
      </c>
      <c r="E21" s="191"/>
      <c r="F21" s="192"/>
      <c r="G21" s="193"/>
    </row>
    <row r="22" spans="2:7" ht="43.15" customHeight="1" x14ac:dyDescent="0.25">
      <c r="B22" s="89" t="s">
        <v>72</v>
      </c>
      <c r="C22" s="88" t="s">
        <v>84</v>
      </c>
      <c r="D22" s="88" t="s">
        <v>90</v>
      </c>
      <c r="E22" s="191"/>
      <c r="F22" s="192"/>
      <c r="G22" s="193"/>
    </row>
    <row r="23" spans="2:7" ht="43.15" customHeight="1" x14ac:dyDescent="0.25">
      <c r="B23" s="89" t="s">
        <v>73</v>
      </c>
      <c r="C23" s="88" t="s">
        <v>77</v>
      </c>
      <c r="D23" s="88" t="s">
        <v>188</v>
      </c>
      <c r="E23" s="194"/>
      <c r="F23" s="195"/>
      <c r="G23" s="196"/>
    </row>
  </sheetData>
  <mergeCells count="5">
    <mergeCell ref="B17:G17"/>
    <mergeCell ref="B18:G18"/>
    <mergeCell ref="B19:C19"/>
    <mergeCell ref="E19:G19"/>
    <mergeCell ref="E20:G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0"/>
  <sheetViews>
    <sheetView showGridLines="0" workbookViewId="0">
      <selection activeCell="J30" sqref="J30"/>
    </sheetView>
  </sheetViews>
  <sheetFormatPr defaultRowHeight="15" outlineLevelRow="1" outlineLevelCol="1" x14ac:dyDescent="0.25"/>
  <cols>
    <col min="2" max="2" width="13.7109375" customWidth="1"/>
    <col min="3" max="3" width="30.42578125" customWidth="1"/>
    <col min="4" max="7" width="25.42578125" bestFit="1" customWidth="1" outlineLevel="1"/>
  </cols>
  <sheetData>
    <row r="1" spans="2:7" ht="15.75" thickBot="1" x14ac:dyDescent="0.3"/>
    <row r="2" spans="2:7" ht="15.75" x14ac:dyDescent="0.25">
      <c r="B2" s="77" t="s">
        <v>196</v>
      </c>
      <c r="C2" s="77"/>
      <c r="D2" s="73"/>
      <c r="E2" s="73"/>
      <c r="F2" s="73"/>
      <c r="G2" s="73"/>
    </row>
    <row r="3" spans="2:7" ht="15.75" collapsed="1" x14ac:dyDescent="0.25">
      <c r="B3" s="76"/>
      <c r="C3" s="76"/>
      <c r="D3" s="74" t="s">
        <v>57</v>
      </c>
      <c r="E3" s="86" t="s">
        <v>87</v>
      </c>
      <c r="F3" s="86" t="s">
        <v>190</v>
      </c>
      <c r="G3" s="86" t="s">
        <v>191</v>
      </c>
    </row>
    <row r="4" spans="2:7" ht="45" hidden="1" outlineLevel="1" x14ac:dyDescent="0.25">
      <c r="B4" s="78"/>
      <c r="C4" s="78"/>
      <c r="D4" s="71"/>
      <c r="E4" s="75" t="s">
        <v>83</v>
      </c>
      <c r="F4" s="75" t="s">
        <v>83</v>
      </c>
      <c r="G4" s="75" t="s">
        <v>66</v>
      </c>
    </row>
    <row r="5" spans="2:7" x14ac:dyDescent="0.25">
      <c r="B5" s="79" t="s">
        <v>56</v>
      </c>
      <c r="C5" s="79"/>
      <c r="D5" s="82"/>
      <c r="E5" s="82"/>
      <c r="F5" s="82"/>
      <c r="G5" s="82"/>
    </row>
    <row r="6" spans="2:7" outlineLevel="1" x14ac:dyDescent="0.25">
      <c r="B6" s="78"/>
      <c r="C6" s="78" t="s">
        <v>86</v>
      </c>
      <c r="D6" s="91">
        <v>51561.241666666603</v>
      </c>
      <c r="E6" s="92">
        <v>54139.302000000003</v>
      </c>
      <c r="F6" s="92">
        <v>50530.016000000003</v>
      </c>
      <c r="G6" s="92">
        <v>48983.178</v>
      </c>
    </row>
    <row r="7" spans="2:7" x14ac:dyDescent="0.25">
      <c r="B7" s="79" t="s">
        <v>58</v>
      </c>
      <c r="C7" s="79"/>
      <c r="D7" s="82"/>
      <c r="E7" s="82"/>
      <c r="F7" s="82"/>
      <c r="G7" s="82"/>
    </row>
    <row r="8" spans="2:7" outlineLevel="1" x14ac:dyDescent="0.25">
      <c r="B8" s="78"/>
      <c r="C8" s="78" t="s">
        <v>62</v>
      </c>
      <c r="D8" s="81" t="s">
        <v>63</v>
      </c>
      <c r="E8" s="81" t="s">
        <v>63</v>
      </c>
      <c r="F8" s="81" t="s">
        <v>67</v>
      </c>
      <c r="G8" s="81" t="s">
        <v>67</v>
      </c>
    </row>
    <row r="9" spans="2:7" ht="15.75" outlineLevel="1" thickBot="1" x14ac:dyDescent="0.3">
      <c r="B9" s="80"/>
      <c r="C9" s="80" t="s">
        <v>74</v>
      </c>
      <c r="D9" s="85">
        <v>365.43641404256999</v>
      </c>
      <c r="E9" s="85">
        <v>2427.88468070929</v>
      </c>
      <c r="F9" s="85" t="s">
        <v>93</v>
      </c>
      <c r="G9" s="85" t="s">
        <v>93</v>
      </c>
    </row>
    <row r="10" spans="2:7" x14ac:dyDescent="0.25">
      <c r="B10" t="s">
        <v>59</v>
      </c>
    </row>
    <row r="11" spans="2:7" x14ac:dyDescent="0.25">
      <c r="B11" t="s">
        <v>60</v>
      </c>
    </row>
    <row r="12" spans="2:7" x14ac:dyDescent="0.25">
      <c r="B12" t="s">
        <v>61</v>
      </c>
    </row>
    <row r="14" spans="2:7" ht="15.75" x14ac:dyDescent="0.25">
      <c r="B14" s="178" t="s">
        <v>144</v>
      </c>
      <c r="C14" s="179"/>
      <c r="D14" s="179"/>
      <c r="E14" s="179"/>
      <c r="F14" s="179"/>
      <c r="G14" s="180"/>
    </row>
    <row r="15" spans="2:7" ht="15.75" x14ac:dyDescent="0.25">
      <c r="B15" s="181" t="s">
        <v>197</v>
      </c>
      <c r="C15" s="182"/>
      <c r="D15" s="182"/>
      <c r="E15" s="182"/>
      <c r="F15" s="182"/>
      <c r="G15" s="183"/>
    </row>
    <row r="16" spans="2:7" ht="15.75" x14ac:dyDescent="0.25">
      <c r="B16" s="184" t="s">
        <v>70</v>
      </c>
      <c r="C16" s="184"/>
      <c r="D16" s="87" t="s">
        <v>78</v>
      </c>
      <c r="E16" s="185" t="s">
        <v>81</v>
      </c>
      <c r="F16" s="186"/>
      <c r="G16" s="187"/>
    </row>
    <row r="17" spans="2:7" ht="60" x14ac:dyDescent="0.25">
      <c r="B17" s="89" t="s">
        <v>79</v>
      </c>
      <c r="C17" s="88" t="s">
        <v>189</v>
      </c>
      <c r="D17" s="88" t="s">
        <v>88</v>
      </c>
      <c r="E17" s="188" t="s">
        <v>85</v>
      </c>
      <c r="F17" s="189"/>
      <c r="G17" s="190"/>
    </row>
    <row r="18" spans="2:7" ht="60" x14ac:dyDescent="0.25">
      <c r="B18" s="89" t="s">
        <v>71</v>
      </c>
      <c r="C18" s="88" t="s">
        <v>192</v>
      </c>
      <c r="D18" s="88" t="s">
        <v>195</v>
      </c>
      <c r="E18" s="191"/>
      <c r="F18" s="192"/>
      <c r="G18" s="193"/>
    </row>
    <row r="19" spans="2:7" ht="47.25" x14ac:dyDescent="0.25">
      <c r="B19" s="89" t="s">
        <v>72</v>
      </c>
      <c r="C19" s="88" t="s">
        <v>193</v>
      </c>
      <c r="D19" s="88" t="s">
        <v>92</v>
      </c>
      <c r="E19" s="191"/>
      <c r="F19" s="192"/>
      <c r="G19" s="193"/>
    </row>
    <row r="20" spans="2:7" ht="31.5" x14ac:dyDescent="0.25">
      <c r="B20" s="89" t="s">
        <v>73</v>
      </c>
      <c r="C20" s="88" t="s">
        <v>194</v>
      </c>
      <c r="D20" s="88" t="s">
        <v>92</v>
      </c>
      <c r="E20" s="194"/>
      <c r="F20" s="195"/>
      <c r="G20" s="196"/>
    </row>
  </sheetData>
  <mergeCells count="5">
    <mergeCell ref="B14:G14"/>
    <mergeCell ref="B15:G15"/>
    <mergeCell ref="B16:C16"/>
    <mergeCell ref="E16:G16"/>
    <mergeCell ref="E17:G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2"/>
  <sheetViews>
    <sheetView showGridLines="0" zoomScale="80" zoomScaleNormal="80" workbookViewId="0">
      <selection activeCell="J36" sqref="J36"/>
    </sheetView>
  </sheetViews>
  <sheetFormatPr defaultRowHeight="15" outlineLevelRow="1" outlineLevelCol="1" x14ac:dyDescent="0.25"/>
  <cols>
    <col min="2" max="2" width="16.140625" customWidth="1"/>
    <col min="3" max="3" width="23.42578125" bestFit="1" customWidth="1"/>
    <col min="4" max="4" width="37.5703125" customWidth="1" outlineLevel="1"/>
    <col min="5" max="7" width="26" bestFit="1" customWidth="1" outlineLevel="1"/>
    <col min="13" max="13" width="12" bestFit="1" customWidth="1"/>
  </cols>
  <sheetData>
    <row r="1" spans="2:7" ht="15.75" thickBot="1" x14ac:dyDescent="0.3"/>
    <row r="2" spans="2:7" ht="15.75" x14ac:dyDescent="0.25">
      <c r="B2" s="77" t="s">
        <v>146</v>
      </c>
      <c r="C2" s="77"/>
      <c r="D2" s="93"/>
      <c r="E2" s="93"/>
      <c r="F2" s="93"/>
      <c r="G2" s="93"/>
    </row>
    <row r="3" spans="2:7" ht="15.75" collapsed="1" x14ac:dyDescent="0.25">
      <c r="B3" s="76"/>
      <c r="C3" s="76"/>
      <c r="D3" s="86" t="s">
        <v>57</v>
      </c>
      <c r="E3" s="86" t="s">
        <v>95</v>
      </c>
      <c r="F3" s="86" t="s">
        <v>96</v>
      </c>
      <c r="G3" s="86" t="s">
        <v>97</v>
      </c>
    </row>
    <row r="4" spans="2:7" ht="22.5" hidden="1" outlineLevel="1" x14ac:dyDescent="0.25">
      <c r="B4" s="78"/>
      <c r="C4" s="78"/>
      <c r="D4" s="71"/>
      <c r="E4" s="75" t="s">
        <v>66</v>
      </c>
      <c r="F4" s="75" t="s">
        <v>66</v>
      </c>
      <c r="G4" s="75" t="s">
        <v>66</v>
      </c>
    </row>
    <row r="5" spans="2:7" x14ac:dyDescent="0.25">
      <c r="B5" s="79" t="s">
        <v>56</v>
      </c>
      <c r="C5" s="79"/>
      <c r="D5" s="82"/>
      <c r="E5" s="82"/>
      <c r="F5" s="82"/>
      <c r="G5" s="82"/>
    </row>
    <row r="6" spans="2:7" outlineLevel="1" x14ac:dyDescent="0.25">
      <c r="B6" s="78"/>
      <c r="C6" s="78" t="s">
        <v>94</v>
      </c>
      <c r="D6" s="81">
        <v>2566.5724358974398</v>
      </c>
      <c r="E6" s="90">
        <v>2438.2415000000001</v>
      </c>
      <c r="F6" s="90">
        <v>2617.9014000000002</v>
      </c>
      <c r="G6" s="90">
        <v>2823.2269999999999</v>
      </c>
    </row>
    <row r="7" spans="2:7" x14ac:dyDescent="0.25">
      <c r="B7" s="79" t="s">
        <v>58</v>
      </c>
      <c r="C7" s="79"/>
      <c r="D7" s="82"/>
      <c r="E7" s="82"/>
      <c r="F7" s="82"/>
      <c r="G7" s="82"/>
    </row>
    <row r="8" spans="2:7" outlineLevel="1" x14ac:dyDescent="0.25">
      <c r="B8" s="78"/>
      <c r="C8" s="78" t="s">
        <v>62</v>
      </c>
      <c r="D8" s="81" t="s">
        <v>63</v>
      </c>
      <c r="E8" s="81" t="s">
        <v>63</v>
      </c>
      <c r="F8" s="81" t="s">
        <v>63</v>
      </c>
      <c r="G8" s="81" t="s">
        <v>63</v>
      </c>
    </row>
    <row r="9" spans="2:7" ht="15.75" outlineLevel="1" thickBot="1" x14ac:dyDescent="0.3">
      <c r="B9" s="80"/>
      <c r="C9" s="80" t="s">
        <v>74</v>
      </c>
      <c r="D9" s="85">
        <v>365.436414042558</v>
      </c>
      <c r="E9" s="85">
        <v>468.10116276050798</v>
      </c>
      <c r="F9" s="85">
        <v>324.37324276050902</v>
      </c>
      <c r="G9" s="85">
        <v>160.112762760511</v>
      </c>
    </row>
    <row r="10" spans="2:7" x14ac:dyDescent="0.25">
      <c r="B10" t="s">
        <v>59</v>
      </c>
    </row>
    <row r="11" spans="2:7" x14ac:dyDescent="0.25">
      <c r="B11" t="s">
        <v>60</v>
      </c>
    </row>
    <row r="12" spans="2:7" x14ac:dyDescent="0.25">
      <c r="B12" t="s">
        <v>61</v>
      </c>
    </row>
    <row r="16" spans="2:7" ht="15.75" x14ac:dyDescent="0.25">
      <c r="B16" s="178" t="s">
        <v>147</v>
      </c>
      <c r="C16" s="179"/>
      <c r="D16" s="179"/>
      <c r="E16" s="179"/>
      <c r="F16" s="179"/>
      <c r="G16" s="180"/>
    </row>
    <row r="17" spans="2:7" ht="15.75" x14ac:dyDescent="0.25">
      <c r="B17" s="181" t="s">
        <v>200</v>
      </c>
      <c r="C17" s="182"/>
      <c r="D17" s="182"/>
      <c r="E17" s="182"/>
      <c r="F17" s="182"/>
      <c r="G17" s="183"/>
    </row>
    <row r="18" spans="2:7" ht="15.75" x14ac:dyDescent="0.25">
      <c r="B18" s="184" t="s">
        <v>70</v>
      </c>
      <c r="C18" s="184"/>
      <c r="D18" s="87" t="s">
        <v>78</v>
      </c>
      <c r="E18" s="185" t="s">
        <v>81</v>
      </c>
      <c r="F18" s="186"/>
      <c r="G18" s="187"/>
    </row>
    <row r="19" spans="2:7" ht="45" x14ac:dyDescent="0.25">
      <c r="B19" s="89" t="s">
        <v>79</v>
      </c>
      <c r="C19" s="88" t="s">
        <v>202</v>
      </c>
      <c r="D19" s="88" t="s">
        <v>88</v>
      </c>
      <c r="E19" s="188" t="s">
        <v>85</v>
      </c>
      <c r="F19" s="189"/>
      <c r="G19" s="190"/>
    </row>
    <row r="20" spans="2:7" ht="45" x14ac:dyDescent="0.25">
      <c r="B20" s="89" t="s">
        <v>71</v>
      </c>
      <c r="C20" s="88" t="s">
        <v>98</v>
      </c>
      <c r="D20" s="88" t="s">
        <v>99</v>
      </c>
      <c r="E20" s="191"/>
      <c r="F20" s="192"/>
      <c r="G20" s="193"/>
    </row>
    <row r="21" spans="2:7" ht="45" x14ac:dyDescent="0.25">
      <c r="B21" s="89" t="s">
        <v>72</v>
      </c>
      <c r="C21" s="88" t="s">
        <v>100</v>
      </c>
      <c r="D21" s="88" t="s">
        <v>101</v>
      </c>
      <c r="E21" s="191"/>
      <c r="F21" s="192"/>
      <c r="G21" s="193"/>
    </row>
    <row r="22" spans="2:7" ht="45" x14ac:dyDescent="0.25">
      <c r="B22" s="89" t="s">
        <v>73</v>
      </c>
      <c r="C22" s="88" t="s">
        <v>102</v>
      </c>
      <c r="D22" s="88" t="s">
        <v>103</v>
      </c>
      <c r="E22" s="194"/>
      <c r="F22" s="195"/>
      <c r="G22" s="196"/>
    </row>
  </sheetData>
  <mergeCells count="5">
    <mergeCell ref="B16:G16"/>
    <mergeCell ref="B17:G17"/>
    <mergeCell ref="B18:C18"/>
    <mergeCell ref="E18:G18"/>
    <mergeCell ref="E19:G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1"/>
  <sheetViews>
    <sheetView showGridLines="0" zoomScale="90" zoomScaleNormal="90" workbookViewId="0">
      <selection activeCell="J16" sqref="J16"/>
    </sheetView>
  </sheetViews>
  <sheetFormatPr defaultRowHeight="15" outlineLevelRow="1" outlineLevelCol="1" x14ac:dyDescent="0.25"/>
  <cols>
    <col min="2" max="2" width="13.140625" customWidth="1"/>
    <col min="3" max="3" width="23.42578125" bestFit="1" customWidth="1"/>
    <col min="4" max="4" width="33.85546875" customWidth="1" outlineLevel="1"/>
    <col min="5" max="7" width="25.5703125" bestFit="1" customWidth="1" outlineLevel="1"/>
  </cols>
  <sheetData>
    <row r="1" spans="2:7" ht="15.75" thickBot="1" x14ac:dyDescent="0.3"/>
    <row r="2" spans="2:7" ht="15.75" x14ac:dyDescent="0.25">
      <c r="B2" s="77" t="s">
        <v>148</v>
      </c>
      <c r="C2" s="77"/>
      <c r="D2" s="73"/>
      <c r="E2" s="73"/>
      <c r="F2" s="73"/>
      <c r="G2" s="73"/>
    </row>
    <row r="3" spans="2:7" ht="15.75" collapsed="1" x14ac:dyDescent="0.25">
      <c r="B3" s="76"/>
      <c r="C3" s="76"/>
      <c r="D3" s="74" t="s">
        <v>57</v>
      </c>
      <c r="E3" s="86" t="s">
        <v>105</v>
      </c>
      <c r="F3" s="86" t="s">
        <v>106</v>
      </c>
      <c r="G3" s="86" t="s">
        <v>107</v>
      </c>
    </row>
    <row r="4" spans="2:7" ht="22.5" hidden="1" outlineLevel="1" x14ac:dyDescent="0.25">
      <c r="B4" s="78"/>
      <c r="C4" s="78"/>
      <c r="D4" s="71"/>
      <c r="E4" s="75" t="s">
        <v>66</v>
      </c>
      <c r="F4" s="75" t="s">
        <v>66</v>
      </c>
      <c r="G4" s="75" t="s">
        <v>66</v>
      </c>
    </row>
    <row r="5" spans="2:7" x14ac:dyDescent="0.25">
      <c r="B5" s="79" t="s">
        <v>56</v>
      </c>
      <c r="C5" s="79"/>
      <c r="D5" s="82"/>
      <c r="E5" s="82"/>
      <c r="F5" s="82"/>
      <c r="G5" s="82"/>
    </row>
    <row r="6" spans="2:7" outlineLevel="1" x14ac:dyDescent="0.25">
      <c r="B6" s="78"/>
      <c r="C6" s="78" t="s">
        <v>104</v>
      </c>
      <c r="D6" s="81">
        <v>5164.6371794871802</v>
      </c>
      <c r="E6" s="90">
        <v>4906.4080000000004</v>
      </c>
      <c r="F6" s="90">
        <v>5267.9327999999996</v>
      </c>
      <c r="G6" s="90">
        <v>5681.1040000000003</v>
      </c>
    </row>
    <row r="7" spans="2:7" x14ac:dyDescent="0.25">
      <c r="B7" s="79" t="s">
        <v>58</v>
      </c>
      <c r="C7" s="79"/>
      <c r="D7" s="82"/>
      <c r="E7" s="82"/>
      <c r="F7" s="82"/>
      <c r="G7" s="82"/>
    </row>
    <row r="8" spans="2:7" outlineLevel="1" x14ac:dyDescent="0.25">
      <c r="B8" s="78"/>
      <c r="C8" s="78" t="s">
        <v>62</v>
      </c>
      <c r="D8" s="81" t="s">
        <v>63</v>
      </c>
      <c r="E8" s="81" t="s">
        <v>63</v>
      </c>
      <c r="F8" s="81" t="s">
        <v>63</v>
      </c>
      <c r="G8" s="81" t="s">
        <v>67</v>
      </c>
    </row>
    <row r="9" spans="2:7" ht="15.75" outlineLevel="1" thickBot="1" x14ac:dyDescent="0.3">
      <c r="B9" s="80"/>
      <c r="C9" s="80" t="s">
        <v>74</v>
      </c>
      <c r="D9" s="85">
        <v>365.436414042558</v>
      </c>
      <c r="E9" s="85">
        <v>572.01975763230098</v>
      </c>
      <c r="F9" s="85">
        <v>282.799917632301</v>
      </c>
      <c r="G9" s="85" t="s">
        <v>93</v>
      </c>
    </row>
    <row r="10" spans="2:7" x14ac:dyDescent="0.25">
      <c r="B10" t="s">
        <v>59</v>
      </c>
    </row>
    <row r="11" spans="2:7" x14ac:dyDescent="0.25">
      <c r="B11" t="s">
        <v>60</v>
      </c>
    </row>
    <row r="12" spans="2:7" x14ac:dyDescent="0.25">
      <c r="B12" t="s">
        <v>61</v>
      </c>
    </row>
    <row r="15" spans="2:7" ht="15.75" x14ac:dyDescent="0.25">
      <c r="B15" s="178" t="s">
        <v>210</v>
      </c>
      <c r="C15" s="179"/>
      <c r="D15" s="179"/>
      <c r="E15" s="179"/>
      <c r="F15" s="179"/>
      <c r="G15" s="180"/>
    </row>
    <row r="16" spans="2:7" ht="15.75" x14ac:dyDescent="0.25">
      <c r="B16" s="181" t="s">
        <v>199</v>
      </c>
      <c r="C16" s="182"/>
      <c r="D16" s="182"/>
      <c r="E16" s="182"/>
      <c r="F16" s="182"/>
      <c r="G16" s="183"/>
    </row>
    <row r="17" spans="2:7" ht="15.75" x14ac:dyDescent="0.25">
      <c r="B17" s="184" t="s">
        <v>70</v>
      </c>
      <c r="C17" s="184"/>
      <c r="D17" s="87" t="s">
        <v>78</v>
      </c>
      <c r="E17" s="185" t="s">
        <v>81</v>
      </c>
      <c r="F17" s="186"/>
      <c r="G17" s="187"/>
    </row>
    <row r="18" spans="2:7" ht="45" x14ac:dyDescent="0.25">
      <c r="B18" s="89" t="s">
        <v>79</v>
      </c>
      <c r="C18" s="88" t="s">
        <v>204</v>
      </c>
      <c r="D18" s="88" t="s">
        <v>88</v>
      </c>
      <c r="E18" s="188" t="s">
        <v>85</v>
      </c>
      <c r="F18" s="189"/>
      <c r="G18" s="190"/>
    </row>
    <row r="19" spans="2:7" ht="45" x14ac:dyDescent="0.25">
      <c r="B19" s="89" t="s">
        <v>71</v>
      </c>
      <c r="C19" s="88" t="s">
        <v>109</v>
      </c>
      <c r="D19" s="88" t="s">
        <v>108</v>
      </c>
      <c r="E19" s="191"/>
      <c r="F19" s="192"/>
      <c r="G19" s="193"/>
    </row>
    <row r="20" spans="2:7" ht="47.25" x14ac:dyDescent="0.25">
      <c r="B20" s="89" t="s">
        <v>72</v>
      </c>
      <c r="C20" s="88" t="s">
        <v>110</v>
      </c>
      <c r="D20" s="88" t="s">
        <v>111</v>
      </c>
      <c r="E20" s="191"/>
      <c r="F20" s="192"/>
      <c r="G20" s="193"/>
    </row>
    <row r="21" spans="2:7" ht="31.5" x14ac:dyDescent="0.25">
      <c r="B21" s="89" t="s">
        <v>73</v>
      </c>
      <c r="C21" s="88" t="s">
        <v>112</v>
      </c>
      <c r="D21" s="88" t="s">
        <v>91</v>
      </c>
      <c r="E21" s="194"/>
      <c r="F21" s="195"/>
      <c r="G21" s="196"/>
    </row>
  </sheetData>
  <mergeCells count="5">
    <mergeCell ref="B15:G15"/>
    <mergeCell ref="B16:G16"/>
    <mergeCell ref="B17:C17"/>
    <mergeCell ref="E17:G17"/>
    <mergeCell ref="E18:G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0"/>
  <sheetViews>
    <sheetView showGridLines="0" workbookViewId="0">
      <selection activeCell="H22" sqref="H22"/>
    </sheetView>
  </sheetViews>
  <sheetFormatPr defaultRowHeight="15" outlineLevelRow="1" outlineLevelCol="1" x14ac:dyDescent="0.25"/>
  <cols>
    <col min="2" max="2" width="20.7109375" customWidth="1"/>
    <col min="3" max="3" width="23.42578125" bestFit="1" customWidth="1"/>
    <col min="4" max="4" width="57.42578125" customWidth="1" outlineLevel="1"/>
    <col min="5" max="7" width="31" bestFit="1" customWidth="1" outlineLevel="1"/>
  </cols>
  <sheetData>
    <row r="1" spans="2:7" ht="15.75" thickBot="1" x14ac:dyDescent="0.3"/>
    <row r="2" spans="2:7" ht="15.75" x14ac:dyDescent="0.25">
      <c r="B2" s="77" t="s">
        <v>149</v>
      </c>
      <c r="C2" s="77"/>
      <c r="D2" s="73"/>
      <c r="E2" s="73"/>
      <c r="F2" s="73"/>
      <c r="G2" s="73"/>
    </row>
    <row r="3" spans="2:7" ht="15.75" collapsed="1" x14ac:dyDescent="0.25">
      <c r="B3" s="76"/>
      <c r="C3" s="76"/>
      <c r="D3" s="74" t="s">
        <v>57</v>
      </c>
      <c r="E3" s="86" t="s">
        <v>114</v>
      </c>
      <c r="F3" s="86" t="s">
        <v>115</v>
      </c>
      <c r="G3" s="86" t="s">
        <v>116</v>
      </c>
    </row>
    <row r="4" spans="2:7" ht="22.5" hidden="1" outlineLevel="1" x14ac:dyDescent="0.25">
      <c r="B4" s="78"/>
      <c r="C4" s="78"/>
      <c r="D4" s="71"/>
      <c r="E4" s="75" t="s">
        <v>66</v>
      </c>
      <c r="F4" s="75" t="s">
        <v>66</v>
      </c>
      <c r="G4" s="75" t="s">
        <v>66</v>
      </c>
    </row>
    <row r="5" spans="2:7" x14ac:dyDescent="0.25">
      <c r="B5" s="79" t="s">
        <v>56</v>
      </c>
      <c r="C5" s="79"/>
      <c r="D5" s="72"/>
      <c r="E5" s="72"/>
      <c r="F5" s="72"/>
      <c r="G5" s="72"/>
    </row>
    <row r="6" spans="2:7" outlineLevel="1" x14ac:dyDescent="0.25">
      <c r="B6" s="78"/>
      <c r="C6" s="78" t="s">
        <v>113</v>
      </c>
      <c r="D6" s="81">
        <v>2574.4198717948698</v>
      </c>
      <c r="E6" s="90">
        <v>2445.6990000000001</v>
      </c>
      <c r="F6" s="90">
        <v>2625.9083999999998</v>
      </c>
      <c r="G6" s="90">
        <v>2831.8620000000001</v>
      </c>
    </row>
    <row r="7" spans="2:7" x14ac:dyDescent="0.25">
      <c r="B7" s="79" t="s">
        <v>58</v>
      </c>
      <c r="C7" s="79"/>
      <c r="D7" s="82"/>
      <c r="E7" s="82"/>
      <c r="F7" s="82"/>
      <c r="G7" s="82"/>
    </row>
    <row r="8" spans="2:7" outlineLevel="1" x14ac:dyDescent="0.25">
      <c r="B8" s="78"/>
      <c r="C8" s="78" t="s">
        <v>62</v>
      </c>
      <c r="D8" s="81" t="s">
        <v>63</v>
      </c>
      <c r="E8" s="81" t="s">
        <v>63</v>
      </c>
      <c r="F8" s="81" t="s">
        <v>63</v>
      </c>
      <c r="G8" s="81" t="s">
        <v>63</v>
      </c>
    </row>
    <row r="9" spans="2:7" ht="15.75" outlineLevel="1" thickBot="1" x14ac:dyDescent="0.3">
      <c r="B9" s="80"/>
      <c r="C9" s="80" t="s">
        <v>74</v>
      </c>
      <c r="D9" s="85">
        <v>365.43641404256402</v>
      </c>
      <c r="E9" s="85">
        <v>468.41311147845801</v>
      </c>
      <c r="F9" s="85">
        <v>324.24559147845798</v>
      </c>
      <c r="G9" s="85">
        <v>159.48271147845799</v>
      </c>
    </row>
    <row r="10" spans="2:7" x14ac:dyDescent="0.25">
      <c r="B10" t="s">
        <v>59</v>
      </c>
    </row>
    <row r="11" spans="2:7" x14ac:dyDescent="0.25">
      <c r="B11" t="s">
        <v>60</v>
      </c>
    </row>
    <row r="12" spans="2:7" x14ac:dyDescent="0.25">
      <c r="B12" t="s">
        <v>61</v>
      </c>
    </row>
    <row r="14" spans="2:7" ht="15.75" x14ac:dyDescent="0.25">
      <c r="B14" s="178" t="s">
        <v>150</v>
      </c>
      <c r="C14" s="179"/>
      <c r="D14" s="179"/>
      <c r="E14" s="179"/>
      <c r="F14" s="179"/>
      <c r="G14" s="180"/>
    </row>
    <row r="15" spans="2:7" ht="15.75" x14ac:dyDescent="0.25">
      <c r="B15" s="181" t="s">
        <v>198</v>
      </c>
      <c r="C15" s="182"/>
      <c r="D15" s="182"/>
      <c r="E15" s="182"/>
      <c r="F15" s="182"/>
      <c r="G15" s="183"/>
    </row>
    <row r="16" spans="2:7" ht="15.75" x14ac:dyDescent="0.25">
      <c r="B16" s="184" t="s">
        <v>70</v>
      </c>
      <c r="C16" s="184"/>
      <c r="D16" s="87" t="s">
        <v>78</v>
      </c>
      <c r="E16" s="185" t="s">
        <v>81</v>
      </c>
      <c r="F16" s="186"/>
      <c r="G16" s="187"/>
    </row>
    <row r="17" spans="2:7" ht="30" x14ac:dyDescent="0.25">
      <c r="B17" s="89" t="s">
        <v>79</v>
      </c>
      <c r="C17" s="88" t="s">
        <v>203</v>
      </c>
      <c r="D17" s="88" t="s">
        <v>88</v>
      </c>
      <c r="E17" s="188" t="s">
        <v>85</v>
      </c>
      <c r="F17" s="189"/>
      <c r="G17" s="190"/>
    </row>
    <row r="18" spans="2:7" ht="30" x14ac:dyDescent="0.25">
      <c r="B18" s="89" t="s">
        <v>71</v>
      </c>
      <c r="C18" s="88" t="s">
        <v>117</v>
      </c>
      <c r="D18" s="88" t="s">
        <v>118</v>
      </c>
      <c r="E18" s="191"/>
      <c r="F18" s="192"/>
      <c r="G18" s="193"/>
    </row>
    <row r="19" spans="2:7" ht="45" x14ac:dyDescent="0.25">
      <c r="B19" s="89" t="s">
        <v>72</v>
      </c>
      <c r="C19" s="88" t="s">
        <v>119</v>
      </c>
      <c r="D19" s="88" t="s">
        <v>120</v>
      </c>
      <c r="E19" s="191"/>
      <c r="F19" s="192"/>
      <c r="G19" s="193"/>
    </row>
    <row r="20" spans="2:7" ht="45" x14ac:dyDescent="0.25">
      <c r="B20" s="89" t="s">
        <v>73</v>
      </c>
      <c r="C20" s="88" t="s">
        <v>121</v>
      </c>
      <c r="D20" s="88" t="s">
        <v>122</v>
      </c>
      <c r="E20" s="194"/>
      <c r="F20" s="195"/>
      <c r="G20" s="196"/>
    </row>
  </sheetData>
  <mergeCells count="5">
    <mergeCell ref="B14:G14"/>
    <mergeCell ref="B15:G15"/>
    <mergeCell ref="B16:C16"/>
    <mergeCell ref="E16:G16"/>
    <mergeCell ref="E17:G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0"/>
  <sheetViews>
    <sheetView showGridLines="0" zoomScale="90" zoomScaleNormal="90" workbookViewId="0">
      <selection activeCell="G34" sqref="G34"/>
    </sheetView>
  </sheetViews>
  <sheetFormatPr defaultRowHeight="15" outlineLevelRow="1" outlineLevelCol="1" x14ac:dyDescent="0.25"/>
  <cols>
    <col min="2" max="2" width="19.28515625" customWidth="1"/>
    <col min="3" max="3" width="23.42578125" bestFit="1" customWidth="1"/>
    <col min="4" max="4" width="46.5703125" customWidth="1" outlineLevel="1"/>
    <col min="5" max="7" width="30.42578125" bestFit="1" customWidth="1" outlineLevel="1"/>
  </cols>
  <sheetData>
    <row r="1" spans="2:7" ht="15.75" thickBot="1" x14ac:dyDescent="0.3"/>
    <row r="2" spans="2:7" ht="15.75" x14ac:dyDescent="0.25">
      <c r="B2" s="77" t="s">
        <v>152</v>
      </c>
      <c r="C2" s="77"/>
      <c r="D2" s="73"/>
      <c r="E2" s="73"/>
      <c r="F2" s="73"/>
      <c r="G2" s="73"/>
    </row>
    <row r="3" spans="2:7" ht="15.75" collapsed="1" x14ac:dyDescent="0.25">
      <c r="B3" s="76"/>
      <c r="C3" s="76"/>
      <c r="D3" s="74" t="s">
        <v>57</v>
      </c>
      <c r="E3" s="86" t="s">
        <v>124</v>
      </c>
      <c r="F3" s="86" t="s">
        <v>125</v>
      </c>
      <c r="G3" s="86" t="s">
        <v>126</v>
      </c>
    </row>
    <row r="4" spans="2:7" ht="45" hidden="1" outlineLevel="1" x14ac:dyDescent="0.25">
      <c r="B4" s="78"/>
      <c r="C4" s="78"/>
      <c r="D4" s="71"/>
      <c r="E4" s="75" t="s">
        <v>83</v>
      </c>
      <c r="F4" s="75" t="s">
        <v>66</v>
      </c>
      <c r="G4" s="75" t="s">
        <v>66</v>
      </c>
    </row>
    <row r="5" spans="2:7" x14ac:dyDescent="0.25">
      <c r="B5" s="79" t="s">
        <v>56</v>
      </c>
      <c r="C5" s="79"/>
      <c r="D5" s="72"/>
      <c r="E5" s="72"/>
      <c r="F5" s="72"/>
      <c r="G5" s="72"/>
    </row>
    <row r="6" spans="2:7" outlineLevel="1" x14ac:dyDescent="0.25">
      <c r="B6" s="78"/>
      <c r="C6" s="78" t="s">
        <v>123</v>
      </c>
      <c r="D6" s="81">
        <v>931.133974358974</v>
      </c>
      <c r="E6" s="90">
        <v>884.57349999999997</v>
      </c>
      <c r="F6" s="90">
        <v>1024.24</v>
      </c>
      <c r="G6" s="90">
        <v>1117.3499999999999</v>
      </c>
    </row>
    <row r="7" spans="2:7" x14ac:dyDescent="0.25">
      <c r="B7" s="79" t="s">
        <v>58</v>
      </c>
      <c r="C7" s="79"/>
      <c r="D7" s="82"/>
      <c r="E7" s="82"/>
      <c r="F7" s="82"/>
      <c r="G7" s="82"/>
    </row>
    <row r="8" spans="2:7" outlineLevel="1" x14ac:dyDescent="0.25">
      <c r="B8" s="78"/>
      <c r="C8" s="78" t="s">
        <v>62</v>
      </c>
      <c r="D8" s="81" t="s">
        <v>63</v>
      </c>
      <c r="E8" s="81" t="s">
        <v>63</v>
      </c>
      <c r="F8" s="81" t="s">
        <v>63</v>
      </c>
      <c r="G8" s="81" t="s">
        <v>63</v>
      </c>
    </row>
    <row r="9" spans="2:7" ht="15.75" outlineLevel="1" thickBot="1" x14ac:dyDescent="0.3">
      <c r="B9" s="80"/>
      <c r="C9" s="80" t="s">
        <v>74</v>
      </c>
      <c r="D9" s="85">
        <v>365.43641404256999</v>
      </c>
      <c r="E9" s="85">
        <v>402.68479352974703</v>
      </c>
      <c r="F9" s="85">
        <v>290.95159352974798</v>
      </c>
      <c r="G9" s="85">
        <v>216.46359352974699</v>
      </c>
    </row>
    <row r="10" spans="2:7" x14ac:dyDescent="0.25">
      <c r="B10" t="s">
        <v>59</v>
      </c>
    </row>
    <row r="11" spans="2:7" x14ac:dyDescent="0.25">
      <c r="B11" t="s">
        <v>60</v>
      </c>
    </row>
    <row r="12" spans="2:7" x14ac:dyDescent="0.25">
      <c r="B12" t="s">
        <v>61</v>
      </c>
    </row>
    <row r="14" spans="2:7" ht="15.75" x14ac:dyDescent="0.25">
      <c r="B14" s="178" t="s">
        <v>151</v>
      </c>
      <c r="C14" s="179"/>
      <c r="D14" s="179"/>
      <c r="E14" s="179"/>
      <c r="F14" s="179"/>
      <c r="G14" s="180"/>
    </row>
    <row r="15" spans="2:7" ht="15.75" x14ac:dyDescent="0.25">
      <c r="B15" s="181" t="s">
        <v>201</v>
      </c>
      <c r="C15" s="182"/>
      <c r="D15" s="182"/>
      <c r="E15" s="182"/>
      <c r="F15" s="182"/>
      <c r="G15" s="183"/>
    </row>
    <row r="16" spans="2:7" ht="15.75" x14ac:dyDescent="0.25">
      <c r="B16" s="184" t="s">
        <v>70</v>
      </c>
      <c r="C16" s="184"/>
      <c r="D16" s="87" t="s">
        <v>78</v>
      </c>
      <c r="E16" s="185" t="s">
        <v>81</v>
      </c>
      <c r="F16" s="186"/>
      <c r="G16" s="187"/>
    </row>
    <row r="17" spans="2:7" ht="30" x14ac:dyDescent="0.25">
      <c r="B17" s="89" t="s">
        <v>79</v>
      </c>
      <c r="C17" s="88" t="s">
        <v>205</v>
      </c>
      <c r="D17" s="88" t="s">
        <v>88</v>
      </c>
      <c r="E17" s="188" t="s">
        <v>85</v>
      </c>
      <c r="F17" s="189"/>
      <c r="G17" s="190"/>
    </row>
    <row r="18" spans="2:7" ht="30" x14ac:dyDescent="0.25">
      <c r="B18" s="89" t="s">
        <v>71</v>
      </c>
      <c r="C18" s="88" t="s">
        <v>127</v>
      </c>
      <c r="D18" s="88" t="s">
        <v>130</v>
      </c>
      <c r="E18" s="191"/>
      <c r="F18" s="192"/>
      <c r="G18" s="193"/>
    </row>
    <row r="19" spans="2:7" ht="45" x14ac:dyDescent="0.25">
      <c r="B19" s="89" t="s">
        <v>72</v>
      </c>
      <c r="C19" s="88" t="s">
        <v>128</v>
      </c>
      <c r="D19" s="88" t="s">
        <v>131</v>
      </c>
      <c r="E19" s="191"/>
      <c r="F19" s="192"/>
      <c r="G19" s="193"/>
    </row>
    <row r="20" spans="2:7" ht="45" x14ac:dyDescent="0.25">
      <c r="B20" s="89" t="s">
        <v>73</v>
      </c>
      <c r="C20" s="88" t="s">
        <v>129</v>
      </c>
      <c r="D20" s="88" t="s">
        <v>132</v>
      </c>
      <c r="E20" s="194"/>
      <c r="F20" s="195"/>
      <c r="G20" s="196"/>
    </row>
  </sheetData>
  <mergeCells count="5">
    <mergeCell ref="B14:G14"/>
    <mergeCell ref="B15:G15"/>
    <mergeCell ref="B16:C16"/>
    <mergeCell ref="E16:G16"/>
    <mergeCell ref="E17:G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3"/>
  <sheetViews>
    <sheetView showGridLines="0" workbookViewId="0">
      <selection activeCell="J34" sqref="J34"/>
    </sheetView>
  </sheetViews>
  <sheetFormatPr defaultRowHeight="15" outlineLevelRow="1" outlineLevelCol="1" x14ac:dyDescent="0.25"/>
  <cols>
    <col min="2" max="2" width="17.140625" customWidth="1"/>
    <col min="3" max="3" width="31.7109375" customWidth="1"/>
    <col min="4" max="4" width="32.42578125" customWidth="1" outlineLevel="1"/>
    <col min="5" max="7" width="23.140625" bestFit="1" customWidth="1" outlineLevel="1"/>
  </cols>
  <sheetData>
    <row r="1" spans="2:7" ht="15.75" thickBot="1" x14ac:dyDescent="0.3"/>
    <row r="2" spans="2:7" ht="15.75" x14ac:dyDescent="0.25">
      <c r="B2" s="77" t="s">
        <v>154</v>
      </c>
      <c r="C2" s="77"/>
      <c r="D2" s="73"/>
      <c r="E2" s="73"/>
      <c r="F2" s="73"/>
      <c r="G2" s="73"/>
    </row>
    <row r="3" spans="2:7" ht="15.75" collapsed="1" x14ac:dyDescent="0.25">
      <c r="B3" s="76"/>
      <c r="C3" s="76"/>
      <c r="D3" s="74" t="s">
        <v>57</v>
      </c>
      <c r="E3" s="86" t="s">
        <v>134</v>
      </c>
      <c r="F3" s="86" t="s">
        <v>135</v>
      </c>
      <c r="G3" s="86" t="s">
        <v>136</v>
      </c>
    </row>
    <row r="4" spans="2:7" ht="45" hidden="1" outlineLevel="1" x14ac:dyDescent="0.25">
      <c r="B4" s="78"/>
      <c r="C4" s="78"/>
      <c r="D4" s="71"/>
      <c r="E4" s="75" t="s">
        <v>83</v>
      </c>
      <c r="F4" s="75" t="s">
        <v>83</v>
      </c>
      <c r="G4" s="75" t="s">
        <v>66</v>
      </c>
    </row>
    <row r="5" spans="2:7" x14ac:dyDescent="0.25">
      <c r="B5" s="79" t="s">
        <v>56</v>
      </c>
      <c r="C5" s="79"/>
      <c r="D5" s="82"/>
      <c r="E5" s="82"/>
      <c r="F5" s="82"/>
      <c r="G5" s="82"/>
    </row>
    <row r="6" spans="2:7" outlineLevel="1" x14ac:dyDescent="0.25">
      <c r="B6" s="78"/>
      <c r="C6" s="78" t="s">
        <v>133</v>
      </c>
      <c r="D6" s="81">
        <v>595.10512820512804</v>
      </c>
      <c r="E6" s="90">
        <v>565.35450000000003</v>
      </c>
      <c r="F6" s="90">
        <v>654.62099999999998</v>
      </c>
      <c r="G6" s="90">
        <v>714.13199999999995</v>
      </c>
    </row>
    <row r="7" spans="2:7" x14ac:dyDescent="0.25">
      <c r="B7" s="79" t="s">
        <v>58</v>
      </c>
      <c r="C7" s="79"/>
      <c r="D7" s="82"/>
      <c r="E7" s="82"/>
      <c r="F7" s="82"/>
      <c r="G7" s="82"/>
    </row>
    <row r="8" spans="2:7" outlineLevel="1" x14ac:dyDescent="0.25">
      <c r="B8" s="78"/>
      <c r="C8" s="78" t="s">
        <v>62</v>
      </c>
      <c r="D8" s="81" t="s">
        <v>63</v>
      </c>
      <c r="E8" s="81" t="s">
        <v>63</v>
      </c>
      <c r="F8" s="81" t="s">
        <v>63</v>
      </c>
      <c r="G8" s="81" t="s">
        <v>63</v>
      </c>
    </row>
    <row r="9" spans="2:7" ht="15.75" outlineLevel="1" thickBot="1" x14ac:dyDescent="0.3">
      <c r="B9" s="80"/>
      <c r="C9" s="80" t="s">
        <v>74</v>
      </c>
      <c r="D9" s="85">
        <v>365.43641404256999</v>
      </c>
      <c r="E9" s="85">
        <v>389.23691660666998</v>
      </c>
      <c r="F9" s="85">
        <v>317.82371660667201</v>
      </c>
      <c r="G9" s="85">
        <v>270.214916606673</v>
      </c>
    </row>
    <row r="10" spans="2:7" x14ac:dyDescent="0.25">
      <c r="B10" t="s">
        <v>59</v>
      </c>
    </row>
    <row r="11" spans="2:7" x14ac:dyDescent="0.25">
      <c r="B11" t="s">
        <v>60</v>
      </c>
    </row>
    <row r="12" spans="2:7" x14ac:dyDescent="0.25">
      <c r="B12" t="s">
        <v>61</v>
      </c>
    </row>
    <row r="17" spans="2:7" ht="15.75" x14ac:dyDescent="0.25">
      <c r="B17" s="178" t="s">
        <v>153</v>
      </c>
      <c r="C17" s="179"/>
      <c r="D17" s="179"/>
      <c r="E17" s="179"/>
      <c r="F17" s="179"/>
      <c r="G17" s="180"/>
    </row>
    <row r="18" spans="2:7" ht="15.75" x14ac:dyDescent="0.25">
      <c r="B18" s="181" t="s">
        <v>206</v>
      </c>
      <c r="C18" s="182"/>
      <c r="D18" s="182"/>
      <c r="E18" s="182"/>
      <c r="F18" s="182"/>
      <c r="G18" s="183"/>
    </row>
    <row r="19" spans="2:7" ht="15.75" x14ac:dyDescent="0.25">
      <c r="B19" s="184" t="s">
        <v>70</v>
      </c>
      <c r="C19" s="184"/>
      <c r="D19" s="87" t="s">
        <v>78</v>
      </c>
      <c r="E19" s="185" t="s">
        <v>81</v>
      </c>
      <c r="F19" s="186"/>
      <c r="G19" s="187"/>
    </row>
    <row r="20" spans="2:7" ht="45" x14ac:dyDescent="0.25">
      <c r="B20" s="89" t="s">
        <v>79</v>
      </c>
      <c r="C20" s="88" t="s">
        <v>137</v>
      </c>
      <c r="D20" s="88" t="s">
        <v>88</v>
      </c>
      <c r="E20" s="188" t="s">
        <v>85</v>
      </c>
      <c r="F20" s="189"/>
      <c r="G20" s="190"/>
    </row>
    <row r="21" spans="2:7" ht="45" x14ac:dyDescent="0.25">
      <c r="B21" s="89" t="s">
        <v>71</v>
      </c>
      <c r="C21" s="88" t="s">
        <v>138</v>
      </c>
      <c r="D21" s="88" t="s">
        <v>139</v>
      </c>
      <c r="E21" s="191"/>
      <c r="F21" s="192"/>
      <c r="G21" s="193"/>
    </row>
    <row r="22" spans="2:7" ht="45" x14ac:dyDescent="0.25">
      <c r="B22" s="89" t="s">
        <v>72</v>
      </c>
      <c r="C22" s="88" t="s">
        <v>141</v>
      </c>
      <c r="D22" s="88" t="s">
        <v>140</v>
      </c>
      <c r="E22" s="191"/>
      <c r="F22" s="192"/>
      <c r="G22" s="193"/>
    </row>
    <row r="23" spans="2:7" ht="45" x14ac:dyDescent="0.25">
      <c r="B23" s="89" t="s">
        <v>73</v>
      </c>
      <c r="C23" s="88" t="s">
        <v>142</v>
      </c>
      <c r="D23" s="88" t="s">
        <v>143</v>
      </c>
      <c r="E23" s="194"/>
      <c r="F23" s="195"/>
      <c r="G23" s="196"/>
    </row>
  </sheetData>
  <mergeCells count="5">
    <mergeCell ref="B17:G17"/>
    <mergeCell ref="B18:G18"/>
    <mergeCell ref="B19:C19"/>
    <mergeCell ref="E19:G19"/>
    <mergeCell ref="E20:G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20"/>
  <sheetViews>
    <sheetView showGridLines="0" workbookViewId="0">
      <selection activeCell="H31" sqref="H31"/>
    </sheetView>
  </sheetViews>
  <sheetFormatPr defaultRowHeight="15" outlineLevelRow="1" outlineLevelCol="1" x14ac:dyDescent="0.25"/>
  <cols>
    <col min="2" max="2" width="22.5703125" customWidth="1"/>
    <col min="3" max="3" width="38" customWidth="1"/>
    <col min="4" max="4" width="34.7109375" customWidth="1" outlineLevel="1"/>
    <col min="5" max="6" width="21.7109375" bestFit="1" customWidth="1" outlineLevel="1"/>
    <col min="7" max="7" width="14.85546875" customWidth="1"/>
  </cols>
  <sheetData>
    <row r="1" spans="2:7" ht="15.75" thickBot="1" x14ac:dyDescent="0.3"/>
    <row r="2" spans="2:7" ht="15.75" x14ac:dyDescent="0.25">
      <c r="B2" s="77" t="s">
        <v>158</v>
      </c>
      <c r="C2" s="77"/>
      <c r="D2" s="73"/>
      <c r="E2" s="73"/>
      <c r="F2" s="73"/>
    </row>
    <row r="3" spans="2:7" ht="15.75" collapsed="1" x14ac:dyDescent="0.25">
      <c r="B3" s="76"/>
      <c r="C3" s="76"/>
      <c r="D3" s="74" t="s">
        <v>57</v>
      </c>
      <c r="E3" s="94" t="s">
        <v>156</v>
      </c>
      <c r="F3" s="94" t="s">
        <v>157</v>
      </c>
    </row>
    <row r="4" spans="2:7" ht="45" hidden="1" outlineLevel="1" x14ac:dyDescent="0.25">
      <c r="B4" s="78"/>
      <c r="C4" s="78"/>
      <c r="D4" s="71"/>
      <c r="E4" s="75" t="s">
        <v>83</v>
      </c>
      <c r="F4" s="75" t="s">
        <v>66</v>
      </c>
    </row>
    <row r="5" spans="2:7" x14ac:dyDescent="0.25">
      <c r="B5" s="79" t="s">
        <v>56</v>
      </c>
      <c r="C5" s="79"/>
      <c r="D5" s="82"/>
      <c r="E5" s="82"/>
      <c r="F5" s="82"/>
    </row>
    <row r="6" spans="2:7" outlineLevel="1" x14ac:dyDescent="0.25">
      <c r="B6" s="78"/>
      <c r="C6" s="78" t="s">
        <v>155</v>
      </c>
      <c r="D6" s="91">
        <v>75000</v>
      </c>
      <c r="E6" s="92">
        <v>50000</v>
      </c>
      <c r="F6" s="92">
        <v>100000</v>
      </c>
    </row>
    <row r="7" spans="2:7" x14ac:dyDescent="0.25">
      <c r="B7" s="79" t="s">
        <v>58</v>
      </c>
      <c r="C7" s="79"/>
      <c r="D7" s="82"/>
      <c r="E7" s="82"/>
      <c r="F7" s="82"/>
    </row>
    <row r="8" spans="2:7" outlineLevel="1" x14ac:dyDescent="0.25">
      <c r="B8" s="78"/>
      <c r="C8" s="78" t="s">
        <v>62</v>
      </c>
      <c r="D8" s="81" t="s">
        <v>63</v>
      </c>
      <c r="E8" s="81" t="s">
        <v>63</v>
      </c>
      <c r="F8" s="81" t="s">
        <v>67</v>
      </c>
    </row>
    <row r="9" spans="2:7" ht="15.75" outlineLevel="1" thickBot="1" x14ac:dyDescent="0.3">
      <c r="B9" s="80"/>
      <c r="C9" s="80" t="s">
        <v>74</v>
      </c>
      <c r="D9" s="85">
        <v>365.43641404256999</v>
      </c>
      <c r="E9" s="85">
        <v>972.52376320785299</v>
      </c>
      <c r="F9" s="85" t="s">
        <v>93</v>
      </c>
    </row>
    <row r="10" spans="2:7" x14ac:dyDescent="0.25">
      <c r="B10" t="s">
        <v>59</v>
      </c>
    </row>
    <row r="11" spans="2:7" x14ac:dyDescent="0.25">
      <c r="B11" t="s">
        <v>60</v>
      </c>
    </row>
    <row r="12" spans="2:7" x14ac:dyDescent="0.25">
      <c r="B12" t="s">
        <v>61</v>
      </c>
    </row>
    <row r="15" spans="2:7" ht="15.75" x14ac:dyDescent="0.25">
      <c r="B15" s="178" t="s">
        <v>159</v>
      </c>
      <c r="C15" s="179"/>
      <c r="D15" s="179"/>
      <c r="E15" s="179"/>
      <c r="F15" s="179"/>
      <c r="G15" s="180"/>
    </row>
    <row r="16" spans="2:7" ht="15.75" x14ac:dyDescent="0.25">
      <c r="B16" s="181" t="s">
        <v>207</v>
      </c>
      <c r="C16" s="182"/>
      <c r="D16" s="182"/>
      <c r="E16" s="182"/>
      <c r="F16" s="182"/>
      <c r="G16" s="183"/>
    </row>
    <row r="17" spans="2:7" ht="15.75" x14ac:dyDescent="0.25">
      <c r="B17" s="184" t="s">
        <v>70</v>
      </c>
      <c r="C17" s="184"/>
      <c r="D17" s="87" t="s">
        <v>78</v>
      </c>
      <c r="E17" s="185" t="s">
        <v>81</v>
      </c>
      <c r="F17" s="186"/>
      <c r="G17" s="187"/>
    </row>
    <row r="18" spans="2:7" ht="45" x14ac:dyDescent="0.25">
      <c r="B18" s="89" t="s">
        <v>79</v>
      </c>
      <c r="C18" s="88" t="s">
        <v>160</v>
      </c>
      <c r="D18" s="88" t="s">
        <v>88</v>
      </c>
      <c r="E18" s="188" t="s">
        <v>166</v>
      </c>
      <c r="F18" s="189"/>
      <c r="G18" s="190"/>
    </row>
    <row r="19" spans="2:7" ht="45" x14ac:dyDescent="0.25">
      <c r="B19" s="89" t="s">
        <v>161</v>
      </c>
      <c r="C19" s="88" t="s">
        <v>163</v>
      </c>
      <c r="D19" s="88" t="s">
        <v>164</v>
      </c>
      <c r="E19" s="191"/>
      <c r="F19" s="192"/>
      <c r="G19" s="193"/>
    </row>
    <row r="20" spans="2:7" ht="52.9" customHeight="1" x14ac:dyDescent="0.25">
      <c r="B20" s="89" t="s">
        <v>162</v>
      </c>
      <c r="C20" s="88" t="s">
        <v>165</v>
      </c>
      <c r="D20" s="88" t="s">
        <v>92</v>
      </c>
      <c r="E20" s="194"/>
      <c r="F20" s="195"/>
      <c r="G20" s="196"/>
    </row>
  </sheetData>
  <mergeCells count="5">
    <mergeCell ref="B15:G15"/>
    <mergeCell ref="B16:G16"/>
    <mergeCell ref="B17:C17"/>
    <mergeCell ref="E17:G17"/>
    <mergeCell ref="E18:G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9"/>
  <sheetViews>
    <sheetView showGridLines="0" topLeftCell="A9" workbookViewId="0">
      <selection activeCell="I27" sqref="I27"/>
    </sheetView>
  </sheetViews>
  <sheetFormatPr defaultRowHeight="15" outlineLevelRow="1" outlineLevelCol="1" x14ac:dyDescent="0.25"/>
  <cols>
    <col min="3" max="3" width="35.7109375" customWidth="1"/>
    <col min="4" max="4" width="33.85546875" customWidth="1" outlineLevel="1"/>
    <col min="5" max="5" width="19.7109375" customWidth="1" outlineLevel="1"/>
    <col min="6" max="6" width="23.140625" customWidth="1" outlineLevel="1"/>
  </cols>
  <sheetData>
    <row r="1" spans="2:7" ht="15.75" thickBot="1" x14ac:dyDescent="0.3"/>
    <row r="2" spans="2:7" ht="15.75" x14ac:dyDescent="0.25">
      <c r="B2" s="77" t="s">
        <v>172</v>
      </c>
      <c r="C2" s="77"/>
      <c r="D2" s="73"/>
      <c r="E2" s="73"/>
      <c r="F2" s="73"/>
    </row>
    <row r="3" spans="2:7" ht="15.75" collapsed="1" x14ac:dyDescent="0.25">
      <c r="B3" s="76"/>
      <c r="C3" s="76"/>
      <c r="D3" s="74" t="s">
        <v>57</v>
      </c>
      <c r="E3" s="86" t="s">
        <v>168</v>
      </c>
      <c r="F3" s="86" t="s">
        <v>169</v>
      </c>
    </row>
    <row r="4" spans="2:7" ht="22.5" hidden="1" outlineLevel="1" x14ac:dyDescent="0.25">
      <c r="B4" s="78"/>
      <c r="C4" s="78"/>
      <c r="D4" s="71"/>
      <c r="E4" s="75" t="s">
        <v>66</v>
      </c>
      <c r="F4" s="75" t="s">
        <v>66</v>
      </c>
    </row>
    <row r="5" spans="2:7" x14ac:dyDescent="0.25">
      <c r="B5" s="79" t="s">
        <v>56</v>
      </c>
      <c r="C5" s="79"/>
      <c r="D5" s="82"/>
      <c r="E5" s="82"/>
      <c r="F5" s="82"/>
    </row>
    <row r="6" spans="2:7" outlineLevel="1" x14ac:dyDescent="0.25">
      <c r="B6" s="78"/>
      <c r="C6" s="78" t="s">
        <v>167</v>
      </c>
      <c r="D6" s="95">
        <v>3</v>
      </c>
      <c r="E6" s="96">
        <v>2</v>
      </c>
      <c r="F6" s="96">
        <v>1</v>
      </c>
    </row>
    <row r="7" spans="2:7" x14ac:dyDescent="0.25">
      <c r="B7" s="79" t="s">
        <v>58</v>
      </c>
      <c r="C7" s="79"/>
      <c r="D7" s="82"/>
      <c r="E7" s="82"/>
      <c r="F7" s="82"/>
    </row>
    <row r="8" spans="2:7" outlineLevel="1" x14ac:dyDescent="0.25">
      <c r="B8" s="78"/>
      <c r="C8" s="78" t="s">
        <v>62</v>
      </c>
      <c r="D8" s="81" t="s">
        <v>63</v>
      </c>
      <c r="E8" s="81" t="s">
        <v>67</v>
      </c>
      <c r="F8" s="81" t="s">
        <v>67</v>
      </c>
    </row>
    <row r="9" spans="2:7" ht="15.75" outlineLevel="1" thickBot="1" x14ac:dyDescent="0.3">
      <c r="B9" s="80"/>
      <c r="C9" s="80" t="s">
        <v>74</v>
      </c>
      <c r="D9" s="85">
        <v>365.43641404256999</v>
      </c>
      <c r="E9" s="85" t="s">
        <v>93</v>
      </c>
      <c r="F9" s="85" t="s">
        <v>93</v>
      </c>
    </row>
    <row r="10" spans="2:7" x14ac:dyDescent="0.25">
      <c r="B10" t="s">
        <v>59</v>
      </c>
    </row>
    <row r="11" spans="2:7" x14ac:dyDescent="0.25">
      <c r="B11" t="s">
        <v>60</v>
      </c>
    </row>
    <row r="12" spans="2:7" x14ac:dyDescent="0.25">
      <c r="B12" t="s">
        <v>61</v>
      </c>
    </row>
    <row r="14" spans="2:7" ht="15.75" x14ac:dyDescent="0.25">
      <c r="B14" s="178" t="s">
        <v>179</v>
      </c>
      <c r="C14" s="179"/>
      <c r="D14" s="179"/>
      <c r="E14" s="179"/>
      <c r="F14" s="179"/>
      <c r="G14" s="180"/>
    </row>
    <row r="15" spans="2:7" ht="15.75" x14ac:dyDescent="0.25">
      <c r="B15" s="181" t="s">
        <v>208</v>
      </c>
      <c r="C15" s="182"/>
      <c r="D15" s="182"/>
      <c r="E15" s="182"/>
      <c r="F15" s="182"/>
      <c r="G15" s="183"/>
    </row>
    <row r="16" spans="2:7" ht="15.75" x14ac:dyDescent="0.25">
      <c r="B16" s="184" t="s">
        <v>70</v>
      </c>
      <c r="C16" s="184"/>
      <c r="D16" s="87" t="s">
        <v>78</v>
      </c>
      <c r="E16" s="185" t="s">
        <v>81</v>
      </c>
      <c r="F16" s="186"/>
      <c r="G16" s="187"/>
    </row>
    <row r="17" spans="2:7" ht="47.25" x14ac:dyDescent="0.25">
      <c r="B17" s="89" t="s">
        <v>178</v>
      </c>
      <c r="C17" s="88" t="s">
        <v>177</v>
      </c>
      <c r="D17" s="88" t="s">
        <v>88</v>
      </c>
      <c r="E17" s="188" t="s">
        <v>166</v>
      </c>
      <c r="F17" s="189"/>
      <c r="G17" s="190"/>
    </row>
    <row r="18" spans="2:7" ht="47.25" x14ac:dyDescent="0.25">
      <c r="B18" s="89" t="s">
        <v>168</v>
      </c>
      <c r="C18" s="88" t="s">
        <v>170</v>
      </c>
      <c r="D18" s="88" t="s">
        <v>92</v>
      </c>
      <c r="E18" s="191"/>
      <c r="F18" s="192"/>
      <c r="G18" s="193"/>
    </row>
    <row r="19" spans="2:7" ht="47.25" x14ac:dyDescent="0.25">
      <c r="B19" s="89" t="s">
        <v>169</v>
      </c>
      <c r="C19" s="88" t="s">
        <v>171</v>
      </c>
      <c r="D19" s="88" t="s">
        <v>92</v>
      </c>
      <c r="E19" s="194"/>
      <c r="F19" s="195"/>
      <c r="G19" s="196"/>
    </row>
  </sheetData>
  <mergeCells count="5">
    <mergeCell ref="B14:G14"/>
    <mergeCell ref="B15:G15"/>
    <mergeCell ref="B16:C16"/>
    <mergeCell ref="E16:G16"/>
    <mergeCell ref="E17:G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9"/>
  <sheetViews>
    <sheetView showGridLines="0" topLeftCell="A15" workbookViewId="0">
      <selection activeCell="D24" sqref="D24"/>
    </sheetView>
  </sheetViews>
  <sheetFormatPr defaultRowHeight="15" outlineLevelRow="1" outlineLevelCol="1" x14ac:dyDescent="0.25"/>
  <cols>
    <col min="2" max="2" width="12.7109375" customWidth="1"/>
    <col min="3" max="3" width="35.85546875" customWidth="1"/>
    <col min="4" max="4" width="37.85546875" customWidth="1" outlineLevel="1"/>
    <col min="5" max="6" width="23" bestFit="1" customWidth="1" outlineLevel="1"/>
  </cols>
  <sheetData>
    <row r="1" spans="2:7" ht="15.75" thickBot="1" x14ac:dyDescent="0.3"/>
    <row r="2" spans="2:7" ht="15.75" x14ac:dyDescent="0.25">
      <c r="B2" s="77" t="s">
        <v>176</v>
      </c>
      <c r="C2" s="77"/>
      <c r="D2" s="73"/>
      <c r="E2" s="73"/>
      <c r="F2" s="73"/>
    </row>
    <row r="3" spans="2:7" ht="15.75" collapsed="1" x14ac:dyDescent="0.25">
      <c r="B3" s="76"/>
      <c r="C3" s="76"/>
      <c r="D3" s="86" t="s">
        <v>57</v>
      </c>
      <c r="E3" s="86" t="s">
        <v>174</v>
      </c>
      <c r="F3" s="86" t="s">
        <v>175</v>
      </c>
    </row>
    <row r="4" spans="2:7" ht="45" hidden="1" outlineLevel="1" x14ac:dyDescent="0.25">
      <c r="B4" s="78"/>
      <c r="C4" s="78"/>
      <c r="D4" s="71"/>
      <c r="E4" s="75" t="s">
        <v>66</v>
      </c>
      <c r="F4" s="75" t="s">
        <v>83</v>
      </c>
    </row>
    <row r="5" spans="2:7" x14ac:dyDescent="0.25">
      <c r="B5" s="79" t="s">
        <v>56</v>
      </c>
      <c r="C5" s="79"/>
      <c r="D5" s="82"/>
      <c r="E5" s="82"/>
      <c r="F5" s="82"/>
    </row>
    <row r="6" spans="2:7" outlineLevel="1" x14ac:dyDescent="0.25">
      <c r="B6" s="78"/>
      <c r="C6" s="78" t="s">
        <v>173</v>
      </c>
      <c r="D6" s="97">
        <v>0.8</v>
      </c>
      <c r="E6" s="98">
        <v>0.5</v>
      </c>
      <c r="F6" s="98">
        <v>0.9</v>
      </c>
    </row>
    <row r="7" spans="2:7" x14ac:dyDescent="0.25">
      <c r="B7" s="79" t="s">
        <v>58</v>
      </c>
      <c r="C7" s="79"/>
      <c r="D7" s="82"/>
      <c r="E7" s="82"/>
      <c r="F7" s="82"/>
    </row>
    <row r="8" spans="2:7" outlineLevel="1" x14ac:dyDescent="0.25">
      <c r="B8" s="78"/>
      <c r="C8" s="78" t="s">
        <v>62</v>
      </c>
      <c r="D8" s="81" t="s">
        <v>63</v>
      </c>
      <c r="E8" s="81" t="s">
        <v>67</v>
      </c>
      <c r="F8" s="81" t="s">
        <v>63</v>
      </c>
    </row>
    <row r="9" spans="2:7" ht="15.75" outlineLevel="1" thickBot="1" x14ac:dyDescent="0.3">
      <c r="B9" s="80"/>
      <c r="C9" s="80" t="s">
        <v>74</v>
      </c>
      <c r="D9" s="85">
        <v>365.43641404256999</v>
      </c>
      <c r="E9" s="85" t="s">
        <v>93</v>
      </c>
      <c r="F9" s="85">
        <v>667.61987558102601</v>
      </c>
    </row>
    <row r="10" spans="2:7" x14ac:dyDescent="0.25">
      <c r="B10" t="s">
        <v>59</v>
      </c>
    </row>
    <row r="11" spans="2:7" x14ac:dyDescent="0.25">
      <c r="B11" t="s">
        <v>60</v>
      </c>
    </row>
    <row r="12" spans="2:7" x14ac:dyDescent="0.25">
      <c r="B12" t="s">
        <v>61</v>
      </c>
    </row>
    <row r="14" spans="2:7" ht="15.75" x14ac:dyDescent="0.25">
      <c r="B14" s="178" t="s">
        <v>180</v>
      </c>
      <c r="C14" s="179"/>
      <c r="D14" s="179"/>
      <c r="E14" s="179"/>
      <c r="F14" s="179"/>
      <c r="G14" s="180"/>
    </row>
    <row r="15" spans="2:7" ht="15.75" x14ac:dyDescent="0.25">
      <c r="B15" s="181" t="s">
        <v>209</v>
      </c>
      <c r="C15" s="182"/>
      <c r="D15" s="182"/>
      <c r="E15" s="182"/>
      <c r="F15" s="182"/>
      <c r="G15" s="183"/>
    </row>
    <row r="16" spans="2:7" ht="15.75" x14ac:dyDescent="0.25">
      <c r="B16" s="184" t="s">
        <v>70</v>
      </c>
      <c r="C16" s="184"/>
      <c r="D16" s="87" t="s">
        <v>78</v>
      </c>
      <c r="E16" s="185" t="s">
        <v>81</v>
      </c>
      <c r="F16" s="186"/>
      <c r="G16" s="187"/>
    </row>
    <row r="17" spans="2:7" ht="78.75" x14ac:dyDescent="0.25">
      <c r="B17" s="89" t="s">
        <v>181</v>
      </c>
      <c r="C17" s="88" t="s">
        <v>184</v>
      </c>
      <c r="D17" s="88" t="s">
        <v>88</v>
      </c>
      <c r="E17" s="188" t="s">
        <v>166</v>
      </c>
      <c r="F17" s="189"/>
      <c r="G17" s="190"/>
    </row>
    <row r="18" spans="2:7" ht="78.75" x14ac:dyDescent="0.25">
      <c r="B18" s="89" t="s">
        <v>182</v>
      </c>
      <c r="C18" s="88" t="s">
        <v>185</v>
      </c>
      <c r="D18" s="88" t="s">
        <v>92</v>
      </c>
      <c r="E18" s="191"/>
      <c r="F18" s="192"/>
      <c r="G18" s="193"/>
    </row>
    <row r="19" spans="2:7" ht="78.75" x14ac:dyDescent="0.25">
      <c r="B19" s="89" t="s">
        <v>183</v>
      </c>
      <c r="C19" s="88" t="s">
        <v>186</v>
      </c>
      <c r="D19" s="88" t="s">
        <v>187</v>
      </c>
      <c r="E19" s="194"/>
      <c r="F19" s="195"/>
      <c r="G19" s="196"/>
    </row>
  </sheetData>
  <mergeCells count="5">
    <mergeCell ref="B14:G14"/>
    <mergeCell ref="B15:G15"/>
    <mergeCell ref="B16:C16"/>
    <mergeCell ref="E16:G16"/>
    <mergeCell ref="E17:G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00000"/>
  </sheetPr>
  <dimension ref="B2:M39"/>
  <sheetViews>
    <sheetView showGridLines="0" zoomScaleNormal="100" workbookViewId="0">
      <selection activeCell="E2" sqref="E2"/>
    </sheetView>
  </sheetViews>
  <sheetFormatPr defaultColWidth="9.140625" defaultRowHeight="15.75" x14ac:dyDescent="0.25"/>
  <cols>
    <col min="1" max="1" width="5.42578125" style="2" customWidth="1"/>
    <col min="2" max="2" width="52.42578125" style="2" bestFit="1" customWidth="1"/>
    <col min="3" max="3" width="11.85546875" style="2" bestFit="1" customWidth="1"/>
    <col min="4" max="4" width="5.140625" style="2" customWidth="1"/>
    <col min="5" max="5" width="3.42578125" style="11" customWidth="1"/>
    <col min="6" max="6" width="4.7109375" style="2" customWidth="1"/>
    <col min="7" max="7" width="51.5703125" style="2" bestFit="1" customWidth="1"/>
    <col min="8" max="8" width="22.28515625" style="2" customWidth="1"/>
    <col min="9" max="9" width="15" style="2" customWidth="1"/>
    <col min="10" max="10" width="13.28515625" style="2" customWidth="1"/>
    <col min="11" max="11" width="15.140625" style="2" customWidth="1"/>
    <col min="12" max="12" width="17.28515625" style="2" customWidth="1"/>
    <col min="13" max="16384" width="9.140625" style="2"/>
  </cols>
  <sheetData>
    <row r="2" spans="2:12" ht="18.75" x14ac:dyDescent="0.3">
      <c r="B2" s="3" t="s">
        <v>39</v>
      </c>
      <c r="C2" s="1"/>
      <c r="D2" s="1"/>
      <c r="E2" s="12"/>
      <c r="F2" s="1"/>
      <c r="G2" s="10" t="s">
        <v>0</v>
      </c>
    </row>
    <row r="3" spans="2:12" x14ac:dyDescent="0.25">
      <c r="C3" s="4" t="s">
        <v>28</v>
      </c>
      <c r="E3" s="13"/>
      <c r="G3" s="4" t="s">
        <v>1</v>
      </c>
    </row>
    <row r="4" spans="2:12" x14ac:dyDescent="0.25">
      <c r="B4" s="44" t="s">
        <v>49</v>
      </c>
      <c r="C4" s="61">
        <f>H18/(H19*H31)*H33</f>
        <v>192.30769230769232</v>
      </c>
      <c r="E4" s="13"/>
      <c r="G4" s="4"/>
    </row>
    <row r="5" spans="2:12" ht="15.6" customHeight="1" x14ac:dyDescent="0.25">
      <c r="B5" s="44" t="s">
        <v>21</v>
      </c>
      <c r="C5" s="61">
        <f>SUM(H23:H30,H11:H15,C4)</f>
        <v>49020.176282051289</v>
      </c>
      <c r="E5" s="13"/>
      <c r="G5" s="7" t="s">
        <v>33</v>
      </c>
      <c r="H5" s="67">
        <v>4.2700000000000002E-2</v>
      </c>
      <c r="I5" s="34"/>
      <c r="J5" s="34"/>
      <c r="K5" s="34"/>
      <c r="L5" s="34"/>
    </row>
    <row r="6" spans="2:12" ht="15.6" customHeight="1" x14ac:dyDescent="0.25">
      <c r="B6" s="9" t="s">
        <v>48</v>
      </c>
      <c r="C6" s="61">
        <f>H18/(H19*H31)*H32</f>
        <v>480.76923076923077</v>
      </c>
      <c r="E6" s="13"/>
      <c r="G6" s="58"/>
      <c r="H6" s="59"/>
      <c r="I6" s="34"/>
      <c r="J6" s="34"/>
      <c r="K6" s="34"/>
      <c r="L6" s="34"/>
    </row>
    <row r="7" spans="2:12" x14ac:dyDescent="0.25">
      <c r="B7" s="45" t="s">
        <v>23</v>
      </c>
      <c r="C7" s="70">
        <f>(H10+C6)-C5</f>
        <v>3021.8346153846142</v>
      </c>
      <c r="E7" s="13"/>
      <c r="G7" s="4"/>
    </row>
    <row r="8" spans="2:12" x14ac:dyDescent="0.25">
      <c r="B8" s="45" t="s">
        <v>50</v>
      </c>
      <c r="C8" s="66">
        <f>H19*H31</f>
        <v>39</v>
      </c>
      <c r="E8" s="13"/>
      <c r="G8" s="4"/>
    </row>
    <row r="9" spans="2:12" x14ac:dyDescent="0.25">
      <c r="B9" s="45" t="s">
        <v>51</v>
      </c>
      <c r="C9" s="68">
        <f>H5/H31</f>
        <v>3.284615384615385E-3</v>
      </c>
      <c r="E9" s="13"/>
      <c r="G9" s="4"/>
      <c r="H9" s="4" t="s">
        <v>28</v>
      </c>
      <c r="I9" s="34" t="s">
        <v>29</v>
      </c>
      <c r="J9" s="34" t="s">
        <v>30</v>
      </c>
      <c r="K9" s="34" t="s">
        <v>31</v>
      </c>
      <c r="L9" s="34" t="s">
        <v>32</v>
      </c>
    </row>
    <row r="10" spans="2:12" x14ac:dyDescent="0.25">
      <c r="B10" s="45" t="s">
        <v>36</v>
      </c>
      <c r="C10" s="46">
        <f>H20*C7</f>
        <v>2417.4676923076913</v>
      </c>
      <c r="E10" s="13"/>
      <c r="G10" s="7" t="s">
        <v>22</v>
      </c>
      <c r="H10" s="55">
        <f t="shared" ref="H10:H15" si="0">SUM(I10:L10)</f>
        <v>51561.241666666669</v>
      </c>
      <c r="I10" s="55">
        <f>AVERAGEIF('Historical Data'!$B$4:$B$160,1,'Historical Data'!$R$4:$R$160)</f>
        <v>12883.575000000001</v>
      </c>
      <c r="J10" s="55">
        <f>AVERAGEIF('Historical Data'!$B$4:$B$160,2,'Historical Data'!$R$4:$R$160)</f>
        <v>13032.25641025641</v>
      </c>
      <c r="K10" s="55">
        <f>AVERAGEIF('Historical Data'!$B$4:$B$160,3,'Historical Data'!$R$4:$R$160)</f>
        <v>12900.897435897436</v>
      </c>
      <c r="L10" s="55">
        <f>AVERAGEIF('Historical Data'!$B$4:$B$160,4,'Historical Data'!$R$4:$R$160)</f>
        <v>12744.51282051282</v>
      </c>
    </row>
    <row r="11" spans="2:12" x14ac:dyDescent="0.25">
      <c r="B11" s="9" t="s">
        <v>27</v>
      </c>
      <c r="C11" s="61">
        <f>-PMT(C9,C8,H18)</f>
        <v>2052.0312782650749</v>
      </c>
      <c r="E11" s="13"/>
      <c r="G11" s="7" t="s">
        <v>16</v>
      </c>
      <c r="H11" s="55">
        <f t="shared" si="0"/>
        <v>2566.5724358974358</v>
      </c>
      <c r="I11" s="55">
        <f>AVERAGEIF('Historical Data'!$B$4:$B$160,1,'Historical Data'!$L$4:$L$160)</f>
        <v>640.67499999999995</v>
      </c>
      <c r="J11" s="55">
        <f>AVERAGEIF('Historical Data'!B4:B160,2,'Historical Data'!L4:L160)</f>
        <v>646.79487179487182</v>
      </c>
      <c r="K11" s="55">
        <f>AVERAGEIF('Historical Data'!$B$4:$B$160,3,'Historical Data'!$L$4:$L$160)</f>
        <v>640.64102564102564</v>
      </c>
      <c r="L11" s="55">
        <f>AVERAGEIF('Historical Data'!$B$4:$B$160,4,'Historical Data'!$L$4:$L$160)</f>
        <v>638.46153846153845</v>
      </c>
    </row>
    <row r="12" spans="2:12" x14ac:dyDescent="0.25">
      <c r="E12" s="13"/>
      <c r="G12" s="7" t="s">
        <v>17</v>
      </c>
      <c r="H12" s="55">
        <f t="shared" si="0"/>
        <v>5164.6371794871793</v>
      </c>
      <c r="I12" s="55">
        <f>AVERAGEIF('Historical Data'!$B$4:$B$160,1,'Historical Data'!$M$4:$M$160)</f>
        <v>1297.1500000000001</v>
      </c>
      <c r="J12" s="55">
        <f>AVERAGEIF('Historical Data'!$B$4:$B$160,2,'Historical Data'!$M$4:$M$160)</f>
        <v>1305.8717948717949</v>
      </c>
      <c r="K12" s="55">
        <f>AVERAGEIF('Historical Data'!$B$4:$B$160,3,'Historical Data'!$M$4:$M$160)</f>
        <v>1285.7435897435898</v>
      </c>
      <c r="L12" s="55">
        <f>AVERAGEIF('Historical Data'!$B$4:$B$160,4,'Historical Data'!$M$4:$M$160)</f>
        <v>1275.8717948717949</v>
      </c>
    </row>
    <row r="13" spans="2:12" x14ac:dyDescent="0.25">
      <c r="B13" s="42" t="s">
        <v>41</v>
      </c>
      <c r="C13" s="41" t="str">
        <f>IF(C10&lt;=C11,"Yes","No")</f>
        <v>No</v>
      </c>
      <c r="E13" s="13"/>
      <c r="G13" s="7" t="s">
        <v>18</v>
      </c>
      <c r="H13" s="55">
        <f t="shared" si="0"/>
        <v>2574.4198717948721</v>
      </c>
      <c r="I13" s="56">
        <f>AVERAGEIF('Historical Data'!$B$4:$B$160,1,'Historical Data'!$N$4:$N$160)</f>
        <v>644.625</v>
      </c>
      <c r="J13" s="56">
        <f>AVERAGEIF('Historical Data'!$B$4:$B$160,2,'Historical Data'!$N$4:$N$160)</f>
        <v>643.56410256410254</v>
      </c>
      <c r="K13" s="56">
        <f>AVERAGEIF('Historical Data'!$B$4:$B$160,3,'Historical Data'!$N$4:$N$160)</f>
        <v>643.15384615384619</v>
      </c>
      <c r="L13" s="56">
        <f>AVERAGEIF('Historical Data'!$B$4:$B$160,4,'Historical Data'!$N$4:$N$160)</f>
        <v>643.07692307692309</v>
      </c>
    </row>
    <row r="14" spans="2:12" x14ac:dyDescent="0.25">
      <c r="B14" s="42" t="s">
        <v>37</v>
      </c>
      <c r="C14" s="69">
        <f>C11-C10</f>
        <v>-365.43641404261643</v>
      </c>
      <c r="E14" s="13"/>
      <c r="G14" s="7" t="s">
        <v>25</v>
      </c>
      <c r="H14" s="55">
        <f t="shared" si="0"/>
        <v>931.13397435897446</v>
      </c>
      <c r="I14" s="56">
        <f>AVERAGEIF('Historical Data'!$B$4:$B$160,1,'Historical Data'!$O$4:$O$160)</f>
        <v>191.77500000000001</v>
      </c>
      <c r="J14" s="56">
        <f>AVERAGEIF('Historical Data'!$B$4:$B$160,2,'Historical Data'!$O$4:$O$160)</f>
        <v>238.51282051282053</v>
      </c>
      <c r="K14" s="56">
        <f>AVERAGEIF('Historical Data'!$B$4:$B$160,3,'Historical Data'!$O$4:$O$160)</f>
        <v>234.33333333333334</v>
      </c>
      <c r="L14" s="56">
        <f>AVERAGEIF('Historical Data'!$B$4:$B$160,4,'Historical Data'!$O$4:$O$160)</f>
        <v>266.5128205128205</v>
      </c>
    </row>
    <row r="15" spans="2:12" x14ac:dyDescent="0.25">
      <c r="B15" s="42" t="s">
        <v>64</v>
      </c>
      <c r="C15" s="69">
        <f>IF(Amount_of_repayment_outstanding&lt;0,ABS(Amount_of_repayment_outstanding),"Default")</f>
        <v>365.43641404261643</v>
      </c>
      <c r="E15" s="13"/>
      <c r="G15" s="7" t="s">
        <v>26</v>
      </c>
      <c r="H15" s="55">
        <f t="shared" si="0"/>
        <v>595.10512820512827</v>
      </c>
      <c r="I15" s="56">
        <f>AVERAGEIF('Historical Data'!$B$4:$B$160,1,'Historical Data'!$P$4:$P$160)</f>
        <v>129.9</v>
      </c>
      <c r="J15" s="56">
        <f>AVERAGEIF('Historical Data'!$B$4:$B$160,2,'Historical Data'!$P$4:$P$160)</f>
        <v>155.15384615384616</v>
      </c>
      <c r="K15" s="56">
        <f>AVERAGEIF('Historical Data'!$B$4:$B$160,3,'Historical Data'!$P$4:$P$160)</f>
        <v>152.41025641025641</v>
      </c>
      <c r="L15" s="56">
        <f>AVERAGEIF('Historical Data'!$B$4:$B$160,4,'Historical Data'!$P$4:$P$160)</f>
        <v>157.64102564102564</v>
      </c>
    </row>
    <row r="16" spans="2:12" x14ac:dyDescent="0.25">
      <c r="E16" s="13"/>
      <c r="G16" s="4"/>
      <c r="H16" s="4"/>
    </row>
    <row r="17" spans="2:13" x14ac:dyDescent="0.25">
      <c r="B17" s="43"/>
      <c r="E17" s="13"/>
      <c r="G17" s="4" t="s">
        <v>4</v>
      </c>
      <c r="H17" s="4"/>
      <c r="M17" s="2" t="s">
        <v>3</v>
      </c>
    </row>
    <row r="18" spans="2:13" x14ac:dyDescent="0.25">
      <c r="B18" s="5"/>
      <c r="C18" s="5"/>
      <c r="E18" s="13"/>
      <c r="G18" s="8" t="s">
        <v>24</v>
      </c>
      <c r="H18" s="65">
        <v>75000</v>
      </c>
    </row>
    <row r="19" spans="2:13" x14ac:dyDescent="0.25">
      <c r="E19" s="13"/>
      <c r="G19" s="8" t="s">
        <v>34</v>
      </c>
      <c r="H19" s="35">
        <v>3</v>
      </c>
    </row>
    <row r="20" spans="2:13" ht="15.6" customHeight="1" x14ac:dyDescent="0.25">
      <c r="E20" s="13"/>
      <c r="G20" s="8" t="s">
        <v>38</v>
      </c>
      <c r="H20" s="40">
        <v>0.8</v>
      </c>
      <c r="I20" s="4"/>
    </row>
    <row r="21" spans="2:13" ht="18" customHeight="1" x14ac:dyDescent="0.25">
      <c r="E21" s="13"/>
    </row>
    <row r="22" spans="2:13" ht="18.399999999999999" customHeight="1" x14ac:dyDescent="0.25">
      <c r="E22" s="13"/>
      <c r="G22" s="4" t="s">
        <v>2</v>
      </c>
      <c r="H22" s="4" t="s">
        <v>28</v>
      </c>
    </row>
    <row r="23" spans="2:13" x14ac:dyDescent="0.25">
      <c r="E23" s="13"/>
      <c r="G23" s="14" t="s">
        <v>7</v>
      </c>
      <c r="H23" s="64">
        <f>AVERAGE('Historical Data'!C4:C160)*4</f>
        <v>576</v>
      </c>
    </row>
    <row r="24" spans="2:13" x14ac:dyDescent="0.25">
      <c r="E24" s="13"/>
      <c r="G24" s="14" t="s">
        <v>8</v>
      </c>
      <c r="H24" s="64">
        <f>AVERAGE('Historical Data'!D$4:D$160)*4</f>
        <v>3692</v>
      </c>
    </row>
    <row r="25" spans="2:13" x14ac:dyDescent="0.25">
      <c r="E25" s="13"/>
      <c r="G25" s="14" t="s">
        <v>9</v>
      </c>
      <c r="H25" s="64">
        <f>AVERAGE('Historical Data'!E$4:E$160)*4</f>
        <v>156</v>
      </c>
      <c r="I25" s="6"/>
    </row>
    <row r="26" spans="2:13" x14ac:dyDescent="0.25">
      <c r="E26" s="13"/>
      <c r="G26" s="14" t="s">
        <v>10</v>
      </c>
      <c r="H26" s="64">
        <f>AVERAGE('Historical Data'!F$4:F$160)*4</f>
        <v>320</v>
      </c>
    </row>
    <row r="27" spans="2:13" x14ac:dyDescent="0.25">
      <c r="E27" s="13"/>
      <c r="G27" s="14" t="s">
        <v>11</v>
      </c>
      <c r="H27" s="64">
        <f>AVERAGE('Historical Data'!G$4:G$160)*4</f>
        <v>184</v>
      </c>
    </row>
    <row r="28" spans="2:13" x14ac:dyDescent="0.25">
      <c r="E28" s="13"/>
      <c r="G28" s="14" t="s">
        <v>12</v>
      </c>
      <c r="H28" s="64">
        <f>AVERAGE('Historical Data'!H$4:H$160)*4</f>
        <v>368</v>
      </c>
    </row>
    <row r="29" spans="2:13" x14ac:dyDescent="0.25">
      <c r="E29" s="13"/>
      <c r="G29" s="14" t="s">
        <v>42</v>
      </c>
      <c r="H29" s="64">
        <f>AVERAGE('Historical Data'!I$4:I$160)*4</f>
        <v>7700</v>
      </c>
    </row>
    <row r="30" spans="2:13" x14ac:dyDescent="0.25">
      <c r="E30" s="13"/>
      <c r="G30" s="14" t="s">
        <v>14</v>
      </c>
      <c r="H30" s="64">
        <f>AVERAGE('Historical Data'!J$4:J$160)*4</f>
        <v>24000</v>
      </c>
    </row>
    <row r="31" spans="2:13" x14ac:dyDescent="0.25">
      <c r="E31" s="13"/>
      <c r="G31" s="14" t="s">
        <v>52</v>
      </c>
      <c r="H31" s="63">
        <v>13</v>
      </c>
    </row>
    <row r="32" spans="2:13" x14ac:dyDescent="0.25">
      <c r="G32" s="14" t="s">
        <v>53</v>
      </c>
      <c r="H32" s="62">
        <v>0.25</v>
      </c>
    </row>
    <row r="33" spans="7:10" x14ac:dyDescent="0.25">
      <c r="G33" s="14" t="s">
        <v>54</v>
      </c>
      <c r="H33" s="62">
        <v>0.1</v>
      </c>
      <c r="J33" s="2" t="s">
        <v>3</v>
      </c>
    </row>
    <row r="39" spans="7:10" x14ac:dyDescent="0.25">
      <c r="H39" s="60"/>
    </row>
  </sheetData>
  <sheetProtection formatCells="0" formatColumns="0" formatRows="0" insertColumns="0" insertRows="0" insertHyperlinks="0" deleteColumns="0" deleteRows="0" sort="0" autoFilter="0" pivotTables="0"/>
  <scenarios current="1" sqref="C13 C15">
    <scenario name="Sales Revenue- Best Case" locked="1" count="1" user="Varkey Joseph Vettoor" comment="Created by Varkey Joseph Vettoor on 16/01/2020_x000a_Modified by Varkey Joseph Vettoor on 16/01/2020">
      <inputCells r="H10" val="54139.302" numFmtId="170"/>
    </scenario>
    <scenario name="Sales Revenue - Moderate Case" locked="1" count="1" user="Varkey Joseph Vettoor" comment="Created by Varkey Joseph Vettoor on 16/01/2020_x000a_Modified by Varkey Joseph Vettoor on 16/01/2020">
      <inputCells r="H10" val="50530.016" numFmtId="170"/>
    </scenario>
    <scenario name="Sales Revenue Worst Case" locked="1" count="1" user="Varkey Joseph Vettoor" comment="Created by Varkey Joseph Vettoor on 16/01/2020">
      <inputCells r="H10" val="48983.178" numFmtId="170"/>
    </scenario>
  </scenarios>
  <pageMargins left="0.7" right="0.7" top="0.75" bottom="0.75" header="0.3" footer="0.3"/>
  <pageSetup paperSize="9" orientation="portrait" r:id="rId1"/>
  <ignoredErrors>
    <ignoredError sqref="C5"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M39"/>
  <sheetViews>
    <sheetView showGridLines="0" zoomScaleNormal="100" workbookViewId="0">
      <selection activeCell="G15" sqref="G15"/>
    </sheetView>
  </sheetViews>
  <sheetFormatPr defaultColWidth="9.140625" defaultRowHeight="15.75" x14ac:dyDescent="0.25"/>
  <cols>
    <col min="1" max="1" width="5.42578125" style="2" customWidth="1"/>
    <col min="2" max="2" width="52.42578125" style="2" bestFit="1" customWidth="1"/>
    <col min="3" max="3" width="11.85546875" style="2" bestFit="1" customWidth="1"/>
    <col min="4" max="4" width="5.140625" style="2" customWidth="1"/>
    <col min="5" max="5" width="3.42578125" style="11" customWidth="1"/>
    <col min="6" max="6" width="4.7109375" style="2" customWidth="1"/>
    <col min="7" max="7" width="51.5703125" style="2" bestFit="1" customWidth="1"/>
    <col min="8" max="8" width="22.28515625" style="2" customWidth="1"/>
    <col min="9" max="9" width="15" style="2" customWidth="1"/>
    <col min="10" max="10" width="13.28515625" style="2" customWidth="1"/>
    <col min="11" max="11" width="15.140625" style="2" customWidth="1"/>
    <col min="12" max="12" width="17.28515625" style="2" customWidth="1"/>
    <col min="13" max="16384" width="9.140625" style="2"/>
  </cols>
  <sheetData>
    <row r="2" spans="2:12" ht="18.75" x14ac:dyDescent="0.3">
      <c r="B2" s="3" t="s">
        <v>39</v>
      </c>
      <c r="C2" s="1"/>
      <c r="D2" s="1"/>
      <c r="E2" s="12"/>
      <c r="F2" s="1"/>
      <c r="G2" s="10" t="s">
        <v>0</v>
      </c>
    </row>
    <row r="3" spans="2:12" x14ac:dyDescent="0.25">
      <c r="C3" s="4" t="s">
        <v>28</v>
      </c>
      <c r="E3" s="13"/>
      <c r="G3" s="4" t="s">
        <v>1</v>
      </c>
    </row>
    <row r="4" spans="2:12" x14ac:dyDescent="0.25">
      <c r="B4" s="44" t="s">
        <v>49</v>
      </c>
      <c r="C4" s="61">
        <f>H18/(H19*H31)*H33</f>
        <v>192.30769230769232</v>
      </c>
      <c r="E4" s="13"/>
      <c r="G4" s="4"/>
    </row>
    <row r="5" spans="2:12" ht="15.6" customHeight="1" x14ac:dyDescent="0.25">
      <c r="B5" s="44" t="s">
        <v>21</v>
      </c>
      <c r="C5" s="61">
        <f ca="1">SUM(H23:H30,H11:H15,C4)</f>
        <v>49387.474659756794</v>
      </c>
      <c r="E5" s="13"/>
      <c r="G5" s="7" t="s">
        <v>33</v>
      </c>
      <c r="H5" s="67">
        <f ca="1">VLOOKUP(RAND(),'Interest Rates Input Dist'!D38:F42,3)</f>
        <v>5.3475000000000009E-2</v>
      </c>
      <c r="I5" s="34"/>
      <c r="J5" s="34"/>
      <c r="K5" s="34"/>
      <c r="L5" s="34"/>
    </row>
    <row r="6" spans="2:12" ht="15.6" customHeight="1" x14ac:dyDescent="0.25">
      <c r="B6" s="9" t="s">
        <v>48</v>
      </c>
      <c r="C6" s="61">
        <f>H18/(H19*H31)*H32</f>
        <v>480.76923076923077</v>
      </c>
      <c r="E6" s="13"/>
      <c r="G6" s="58"/>
      <c r="H6" s="59"/>
      <c r="I6" s="34"/>
      <c r="J6" s="34"/>
      <c r="K6" s="34"/>
      <c r="L6" s="34"/>
    </row>
    <row r="7" spans="2:12" x14ac:dyDescent="0.25">
      <c r="B7" s="45" t="s">
        <v>23</v>
      </c>
      <c r="C7" s="70">
        <f ca="1">(H10+C6)-C5</f>
        <v>2914.2565206712316</v>
      </c>
      <c r="E7" s="13"/>
      <c r="G7" s="4"/>
    </row>
    <row r="8" spans="2:12" x14ac:dyDescent="0.25">
      <c r="B8" s="45" t="s">
        <v>50</v>
      </c>
      <c r="C8" s="66">
        <f>H19*H31</f>
        <v>39</v>
      </c>
      <c r="E8" s="13"/>
      <c r="G8" s="4"/>
    </row>
    <row r="9" spans="2:12" x14ac:dyDescent="0.25">
      <c r="B9" s="45" t="s">
        <v>51</v>
      </c>
      <c r="C9" s="68">
        <f ca="1">H5/H31</f>
        <v>4.1134615384615389E-3</v>
      </c>
      <c r="E9" s="13"/>
      <c r="G9" s="4"/>
      <c r="H9" s="4" t="s">
        <v>28</v>
      </c>
      <c r="I9" s="34" t="s">
        <v>29</v>
      </c>
      <c r="J9" s="34" t="s">
        <v>30</v>
      </c>
      <c r="K9" s="34" t="s">
        <v>31</v>
      </c>
      <c r="L9" s="34" t="s">
        <v>32</v>
      </c>
    </row>
    <row r="10" spans="2:12" x14ac:dyDescent="0.25">
      <c r="B10" s="45" t="s">
        <v>36</v>
      </c>
      <c r="C10" s="46">
        <f ca="1">H20*C7</f>
        <v>2331.4052165369853</v>
      </c>
      <c r="E10" s="13"/>
      <c r="G10" s="7" t="s">
        <v>22</v>
      </c>
      <c r="H10" s="55">
        <f t="shared" ref="H10:H15" ca="1" si="0">SUM(I10:L10)</f>
        <v>51820.961949658791</v>
      </c>
      <c r="I10" s="55">
        <f ca="1">3624.3+(7.2*I12)+_xlfn.NORM.INV(RAND(),'Sales Revenue- Error term'!B3,'Sales Revenue- Error term'!B4)</f>
        <v>13060.293220014633</v>
      </c>
      <c r="J10" s="55">
        <f ca="1">3624.3+(7.2*J12)+_xlfn.NORM.INV(RAND(),'Sales Revenue- Error term'!B3,'Sales Revenue- Error term'!B4)</f>
        <v>12826.972298854893</v>
      </c>
      <c r="K10" s="55">
        <f ca="1">3624.3+(7.2*K12)+_xlfn.NORM.INV(RAND(),'Sales Revenue- Error term'!B3,'Sales Revenue- Error term'!B4)</f>
        <v>12981.24331502701</v>
      </c>
      <c r="L10" s="55">
        <f ca="1">3624.3+(7.2*L12)+_xlfn.NORM.INV(RAND(),'Sales Revenue- Error term'!B3,'Sales Revenue- Error term'!B4)</f>
        <v>12952.453115762257</v>
      </c>
    </row>
    <row r="11" spans="2:12" x14ac:dyDescent="0.25">
      <c r="B11" s="9" t="s">
        <v>27</v>
      </c>
      <c r="C11" s="144">
        <f ca="1">-PMT(C9,C8,H18)</f>
        <v>2085.3984473738547</v>
      </c>
      <c r="E11" s="13"/>
      <c r="G11" s="7" t="s">
        <v>16</v>
      </c>
      <c r="H11" s="55">
        <f t="shared" ca="1" si="0"/>
        <v>2564.9768080979711</v>
      </c>
      <c r="I11" s="55">
        <f ca="1">_xlfn.NORM.INV(RAND(),'Coffee Supplies- Normal Dist'!B2,'Coffee Supplies- Normal Dist'!B3)</f>
        <v>619.80570156275439</v>
      </c>
      <c r="J11" s="55">
        <f ca="1">_xlfn.NORM.INV(RAND(),'Coffee Supplies- Normal Dist'!B2,'Coffee Supplies- Normal Dist'!B3)</f>
        <v>618.00295888214487</v>
      </c>
      <c r="K11" s="55">
        <f ca="1">_xlfn.NORM.INV(RAND(),'Coffee Supplies- Normal Dist'!B2,'Coffee Supplies- Normal Dist'!B3)</f>
        <v>665.65252313397286</v>
      </c>
      <c r="L11" s="55">
        <f ca="1">_xlfn.NORM.INV(RAND(),'Coffee Supplies- Normal Dist'!B2,'Coffee Supplies- Normal Dist'!B3)</f>
        <v>661.51562451909911</v>
      </c>
    </row>
    <row r="12" spans="2:12" x14ac:dyDescent="0.25">
      <c r="E12" s="13"/>
      <c r="G12" s="7" t="s">
        <v>17</v>
      </c>
      <c r="H12" s="55">
        <f t="shared" ca="1" si="0"/>
        <v>5222.3494055069241</v>
      </c>
      <c r="I12" s="55">
        <f ca="1">_xlfn.NORM.INV(RAND(),'Input dist- Baking Suppl Nor'!E11,'Input dist- Baking Suppl Nor'!E15)</f>
        <v>1289.3256638175712</v>
      </c>
      <c r="J12" s="55">
        <f ca="1">_xlfn.NORM.INV(RAND(),'Input dist- Baking Suppl Nor'!E11,'Input dist- Baking Suppl Nor'!E15)</f>
        <v>1326.7041809489647</v>
      </c>
      <c r="K12" s="55">
        <f ca="1">_xlfn.NORM.INV(RAND(),'Input dist- Baking Suppl Nor'!E11,'Input dist- Baking Suppl Nor'!E15)</f>
        <v>1281.9328688171681</v>
      </c>
      <c r="L12" s="55">
        <f ca="1">_xlfn.NORM.INV(RAND(),'Input dist- Baking Suppl Nor'!E11,'Input dist- Baking Suppl Nor'!E15)</f>
        <v>1324.3866919232196</v>
      </c>
    </row>
    <row r="13" spans="2:12" x14ac:dyDescent="0.25">
      <c r="B13" s="42" t="s">
        <v>41</v>
      </c>
      <c r="C13" s="41" t="str">
        <f ca="1">IF(C10&lt;=C11,"Yes","No")</f>
        <v>No</v>
      </c>
      <c r="E13" s="13"/>
      <c r="G13" s="7" t="s">
        <v>18</v>
      </c>
      <c r="H13" s="55">
        <f t="shared" ca="1" si="0"/>
        <v>2662.8407538442025</v>
      </c>
      <c r="I13" s="56">
        <f ca="1">_xlfn.NORM.INV(RAND(),'General Consumables- Input Dist'!D7,'General Consumables- Input Dist'!D11)</f>
        <v>682.65933368639219</v>
      </c>
      <c r="J13" s="56">
        <f ca="1">_xlfn.NORM.INV(RAND(),'General Consumables- Input Dist'!D7,'General Consumables- Input Dist'!D11)</f>
        <v>650.23367015560939</v>
      </c>
      <c r="K13" s="56">
        <f ca="1">_xlfn.NORM.INV(RAND(),'General Consumables- Input Dist'!D7,'General Consumables- Input Dist'!D11)</f>
        <v>651.97511967828575</v>
      </c>
      <c r="L13" s="56">
        <f ca="1">_xlfn.NORM.INV(RAND(),'General Consumables- Input Dist'!D7,'General Consumables- Input Dist'!D11)</f>
        <v>677.9726303239147</v>
      </c>
    </row>
    <row r="14" spans="2:12" x14ac:dyDescent="0.25">
      <c r="B14" s="42" t="s">
        <v>37</v>
      </c>
      <c r="C14" s="69">
        <f ca="1">C11-C10</f>
        <v>-246.00676916313068</v>
      </c>
      <c r="E14" s="13"/>
      <c r="G14" s="7" t="s">
        <v>25</v>
      </c>
      <c r="H14" s="55">
        <f t="shared" ca="1" si="0"/>
        <v>1137</v>
      </c>
      <c r="I14" s="56">
        <f ca="1">RANDBETWEEN(0,500)</f>
        <v>338</v>
      </c>
      <c r="J14" s="56">
        <f t="shared" ref="J14:L14" ca="1" si="1">RANDBETWEEN(0,500)</f>
        <v>300</v>
      </c>
      <c r="K14" s="56">
        <f t="shared" ca="1" si="1"/>
        <v>411</v>
      </c>
      <c r="L14" s="56">
        <f t="shared" ca="1" si="1"/>
        <v>88</v>
      </c>
    </row>
    <row r="15" spans="2:12" x14ac:dyDescent="0.25">
      <c r="B15" s="42" t="s">
        <v>64</v>
      </c>
      <c r="C15" s="69">
        <f ca="1">IF(Amount_of_repayment_outstanding&lt;0,ABS(Amount_of_repayment_outstanding),"Default")</f>
        <v>246.00676916313068</v>
      </c>
      <c r="E15" s="13"/>
      <c r="G15" s="7" t="s">
        <v>26</v>
      </c>
      <c r="H15" s="55">
        <f t="shared" ca="1" si="0"/>
        <v>612</v>
      </c>
      <c r="I15" s="56">
        <f ca="1">RANDBETWEEN(0,300)</f>
        <v>160</v>
      </c>
      <c r="J15" s="56">
        <f t="shared" ref="J15:L15" ca="1" si="2">RANDBETWEEN(0,300)</f>
        <v>53</v>
      </c>
      <c r="K15" s="56">
        <f t="shared" ca="1" si="2"/>
        <v>152</v>
      </c>
      <c r="L15" s="56">
        <f t="shared" ca="1" si="2"/>
        <v>247</v>
      </c>
    </row>
    <row r="16" spans="2:12" x14ac:dyDescent="0.25">
      <c r="E16" s="13"/>
      <c r="G16" s="4"/>
      <c r="H16" s="4"/>
    </row>
    <row r="17" spans="2:13" x14ac:dyDescent="0.25">
      <c r="B17" s="43"/>
      <c r="E17" s="13"/>
      <c r="G17" s="4" t="s">
        <v>4</v>
      </c>
      <c r="H17" s="4"/>
      <c r="M17" s="2" t="s">
        <v>3</v>
      </c>
    </row>
    <row r="18" spans="2:13" x14ac:dyDescent="0.25">
      <c r="B18" s="5"/>
      <c r="C18" s="5"/>
      <c r="E18" s="13"/>
      <c r="G18" s="8" t="s">
        <v>24</v>
      </c>
      <c r="H18" s="65">
        <v>75000</v>
      </c>
    </row>
    <row r="19" spans="2:13" x14ac:dyDescent="0.25">
      <c r="E19" s="13"/>
      <c r="G19" s="8" t="s">
        <v>34</v>
      </c>
      <c r="H19" s="35">
        <v>3</v>
      </c>
    </row>
    <row r="20" spans="2:13" ht="15.6" customHeight="1" x14ac:dyDescent="0.25">
      <c r="E20" s="13"/>
      <c r="G20" s="8" t="s">
        <v>38</v>
      </c>
      <c r="H20" s="40">
        <v>0.8</v>
      </c>
      <c r="I20" s="4"/>
    </row>
    <row r="21" spans="2:13" ht="18" customHeight="1" x14ac:dyDescent="0.25">
      <c r="E21" s="13"/>
    </row>
    <row r="22" spans="2:13" ht="18.399999999999999" customHeight="1" x14ac:dyDescent="0.25">
      <c r="E22" s="13"/>
      <c r="G22" s="4" t="s">
        <v>2</v>
      </c>
      <c r="H22" s="4" t="s">
        <v>28</v>
      </c>
    </row>
    <row r="23" spans="2:13" x14ac:dyDescent="0.25">
      <c r="E23" s="13"/>
      <c r="G23" s="14" t="s">
        <v>7</v>
      </c>
      <c r="H23" s="64">
        <f>AVERAGE('Historical Data'!C4:C160)*4</f>
        <v>576</v>
      </c>
    </row>
    <row r="24" spans="2:13" x14ac:dyDescent="0.25">
      <c r="E24" s="13"/>
      <c r="G24" s="14" t="s">
        <v>8</v>
      </c>
      <c r="H24" s="64">
        <f>AVERAGE('Historical Data'!D$4:D$160)*4</f>
        <v>3692</v>
      </c>
    </row>
    <row r="25" spans="2:13" x14ac:dyDescent="0.25">
      <c r="E25" s="13"/>
      <c r="G25" s="14" t="s">
        <v>9</v>
      </c>
      <c r="H25" s="64">
        <f>AVERAGE('Historical Data'!E$4:E$160)*4</f>
        <v>156</v>
      </c>
      <c r="I25" s="6"/>
    </row>
    <row r="26" spans="2:13" x14ac:dyDescent="0.25">
      <c r="E26" s="13"/>
      <c r="G26" s="14" t="s">
        <v>10</v>
      </c>
      <c r="H26" s="64">
        <f>AVERAGE('Historical Data'!F$4:F$160)*4</f>
        <v>320</v>
      </c>
    </row>
    <row r="27" spans="2:13" x14ac:dyDescent="0.25">
      <c r="E27" s="13"/>
      <c r="G27" s="14" t="s">
        <v>11</v>
      </c>
      <c r="H27" s="64">
        <f>AVERAGE('Historical Data'!G$4:G$160)*4</f>
        <v>184</v>
      </c>
    </row>
    <row r="28" spans="2:13" x14ac:dyDescent="0.25">
      <c r="E28" s="13"/>
      <c r="G28" s="14" t="s">
        <v>12</v>
      </c>
      <c r="H28" s="64">
        <f>AVERAGE('Historical Data'!H$4:H$160)*4</f>
        <v>368</v>
      </c>
    </row>
    <row r="29" spans="2:13" x14ac:dyDescent="0.25">
      <c r="E29" s="13"/>
      <c r="G29" s="14" t="s">
        <v>42</v>
      </c>
      <c r="H29" s="64">
        <f>AVERAGE('Historical Data'!I$4:I$160)*4</f>
        <v>7700</v>
      </c>
    </row>
    <row r="30" spans="2:13" x14ac:dyDescent="0.25">
      <c r="E30" s="13"/>
      <c r="G30" s="14" t="s">
        <v>14</v>
      </c>
      <c r="H30" s="64">
        <f>AVERAGE('Historical Data'!J$4:J$160)*4</f>
        <v>24000</v>
      </c>
    </row>
    <row r="31" spans="2:13" x14ac:dyDescent="0.25">
      <c r="E31" s="13"/>
      <c r="G31" s="14" t="s">
        <v>52</v>
      </c>
      <c r="H31" s="63">
        <v>13</v>
      </c>
    </row>
    <row r="32" spans="2:13" x14ac:dyDescent="0.25">
      <c r="G32" s="14" t="s">
        <v>53</v>
      </c>
      <c r="H32" s="62">
        <v>0.25</v>
      </c>
    </row>
    <row r="33" spans="7:10" x14ac:dyDescent="0.25">
      <c r="G33" s="14" t="s">
        <v>54</v>
      </c>
      <c r="H33" s="62">
        <v>0.1</v>
      </c>
      <c r="J33" s="2" t="s">
        <v>3</v>
      </c>
    </row>
    <row r="39" spans="7:10" x14ac:dyDescent="0.25">
      <c r="H39" s="60"/>
    </row>
  </sheetData>
  <sheetProtection formatCells="0" formatColumns="0" formatRows="0" insertColumns="0" insertRows="0" insertHyperlinks="0" deleteColumns="0" deleteRows="0" sort="0" autoFilter="0" pivotTables="0"/>
  <scenarios current="1" sqref="C13 C15">
    <scenario name="Sales Revenue- Best Case" locked="1" count="1" user="Varkey Joseph Vettoor" comment="Created by Varkey Joseph Vettoor on 16/01/2020_x000a_Modified by Varkey Joseph Vettoor on 16/01/2020">
      <inputCells r="H10" val="54139.302" numFmtId="170"/>
    </scenario>
    <scenario name="Sales Revenue - Moderate Case" locked="1" count="1" user="Varkey Joseph Vettoor" comment="Created by Varkey Joseph Vettoor on 16/01/2020_x000a_Modified by Varkey Joseph Vettoor on 16/01/2020">
      <inputCells r="H10" val="50530.016" numFmtId="170"/>
    </scenario>
    <scenario name="Sales Revenue Worst Case" locked="1" count="1" user="Varkey Joseph Vettoor" comment="Created by Varkey Joseph Vettoor on 16/01/2020">
      <inputCells r="H10" val="48983.178" numFmtId="170"/>
    </scenario>
  </scenario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P603"/>
  <sheetViews>
    <sheetView tabSelected="1" zoomScaleNormal="100" workbookViewId="0">
      <selection activeCell="F256" sqref="F256"/>
    </sheetView>
  </sheetViews>
  <sheetFormatPr defaultRowHeight="15" x14ac:dyDescent="0.25"/>
  <cols>
    <col min="2" max="2" width="11.7109375" customWidth="1"/>
    <col min="3" max="3" width="13.140625" customWidth="1"/>
    <col min="4" max="4" width="11.85546875" customWidth="1"/>
    <col min="5" max="5" width="14" customWidth="1"/>
    <col min="6" max="6" width="10.42578125" customWidth="1"/>
    <col min="7" max="7" width="13.5703125" customWidth="1"/>
    <col min="8" max="8" width="13" customWidth="1"/>
    <col min="9" max="9" width="12.28515625" customWidth="1"/>
    <col min="10" max="10" width="14.85546875" customWidth="1"/>
    <col min="11" max="11" width="13.85546875" customWidth="1"/>
    <col min="12" max="12" width="10" customWidth="1"/>
    <col min="14" max="14" width="14.28515625" customWidth="1"/>
    <col min="15" max="15" width="11.85546875" customWidth="1"/>
    <col min="16" max="16" width="12.42578125" customWidth="1"/>
  </cols>
  <sheetData>
    <row r="1" spans="2:16" x14ac:dyDescent="0.25">
      <c r="N1" s="151" t="s">
        <v>263</v>
      </c>
    </row>
    <row r="2" spans="2:16" ht="94.5" x14ac:dyDescent="0.25">
      <c r="B2" s="53" t="s">
        <v>250</v>
      </c>
      <c r="C2" s="148" t="s">
        <v>255</v>
      </c>
      <c r="D2" s="145" t="s">
        <v>256</v>
      </c>
      <c r="E2" s="145" t="s">
        <v>36</v>
      </c>
      <c r="F2" s="146" t="s">
        <v>257</v>
      </c>
      <c r="G2" s="146" t="s">
        <v>258</v>
      </c>
      <c r="H2" s="146" t="s">
        <v>251</v>
      </c>
      <c r="I2" s="146" t="s">
        <v>252</v>
      </c>
      <c r="J2" s="146" t="s">
        <v>253</v>
      </c>
      <c r="K2" s="146" t="s">
        <v>25</v>
      </c>
      <c r="L2" s="146" t="s">
        <v>26</v>
      </c>
      <c r="N2" s="148" t="s">
        <v>260</v>
      </c>
      <c r="O2" s="145" t="s">
        <v>261</v>
      </c>
      <c r="P2" s="145" t="s">
        <v>262</v>
      </c>
    </row>
    <row r="3" spans="2:16" x14ac:dyDescent="0.25">
      <c r="B3" s="53"/>
      <c r="C3" s="149">
        <f ca="1">'Section 4 - Stochastic model'!Amount_of_repayment_outstanding</f>
        <v>-246.00676916313068</v>
      </c>
      <c r="D3" s="149">
        <f ca="1">'Section 4 - Stochastic model'!Required_repayment_on_the_loan</f>
        <v>2085.3984473738547</v>
      </c>
      <c r="E3" s="149">
        <f ca="1">'Section 4 - Stochastic model'!C10</f>
        <v>2331.4052165369853</v>
      </c>
      <c r="F3" s="150">
        <f ca="1">'Section 4 - Stochastic model'!Interest_rate_p.a.</f>
        <v>5.3475000000000009E-2</v>
      </c>
      <c r="G3" s="149">
        <f ca="1">'Section 4 - Stochastic model'!Sales_revenue</f>
        <v>51820.961949658791</v>
      </c>
      <c r="H3" s="149">
        <f ca="1">'Section 4 - Stochastic model'!Coffee_supplies</f>
        <v>2564.9768080979711</v>
      </c>
      <c r="I3" s="149">
        <f ca="1">'Section 4 - Stochastic model'!Baking_supplies</f>
        <v>5222.3494055069241</v>
      </c>
      <c r="J3" s="149">
        <f ca="1">'Section 4 - Stochastic model'!General_consumables</f>
        <v>2662.8407538442025</v>
      </c>
      <c r="K3" s="149">
        <f ca="1">'Section 4 - Stochastic model'!Ad_hoc_maintenance</f>
        <v>1137</v>
      </c>
      <c r="L3" s="149">
        <f ca="1">'Section 4 - Stochastic model'!Other_costs</f>
        <v>612</v>
      </c>
      <c r="N3" s="53"/>
      <c r="O3" s="53"/>
      <c r="P3" s="53"/>
    </row>
    <row r="4" spans="2:16" x14ac:dyDescent="0.25">
      <c r="B4" s="53">
        <v>1</v>
      </c>
      <c r="C4" s="149">
        <f t="dataTable" ref="C4:L603" dt2D="0" dtr="0" r1="A5" ca="1"/>
        <v>-208.14712249262766</v>
      </c>
      <c r="D4" s="149">
        <v>2085.3984473738547</v>
      </c>
      <c r="E4" s="149">
        <v>2293.5455698664823</v>
      </c>
      <c r="F4" s="150">
        <v>5.3475000000000009E-2</v>
      </c>
      <c r="G4" s="149">
        <v>50912.83548106176</v>
      </c>
      <c r="H4" s="149">
        <v>2549.9006335915542</v>
      </c>
      <c r="I4" s="149">
        <v>5024.6719063869268</v>
      </c>
      <c r="J4" s="149">
        <v>2588.7925172117202</v>
      </c>
      <c r="K4" s="149">
        <v>629</v>
      </c>
      <c r="L4" s="149">
        <v>546</v>
      </c>
      <c r="N4" s="149">
        <f>AVERAGE($C$4:C4)</f>
        <v>-208.14712249262766</v>
      </c>
      <c r="O4" s="149">
        <f>AVERAGE($D$4:D4)</f>
        <v>2085.3984473738547</v>
      </c>
      <c r="P4" s="149">
        <f>AVERAGE($E$4:E4)</f>
        <v>2293.5455698664823</v>
      </c>
    </row>
    <row r="5" spans="2:16" x14ac:dyDescent="0.25">
      <c r="B5" s="53">
        <v>2</v>
      </c>
      <c r="C5" s="149">
        <v>-589.56434339238558</v>
      </c>
      <c r="D5" s="149">
        <v>2056.6821673019708</v>
      </c>
      <c r="E5" s="149">
        <v>2646.2465106943564</v>
      </c>
      <c r="F5" s="150">
        <v>4.4208333333333336E-2</v>
      </c>
      <c r="G5" s="149">
        <v>51859.202885378443</v>
      </c>
      <c r="H5" s="149">
        <v>2495.9783228478814</v>
      </c>
      <c r="I5" s="149">
        <v>5254.9191844270799</v>
      </c>
      <c r="J5" s="149">
        <v>2598.9587781970663</v>
      </c>
      <c r="K5" s="149">
        <v>898</v>
      </c>
      <c r="L5" s="149">
        <v>596</v>
      </c>
      <c r="N5" s="149">
        <f>AVERAGE($C$4:C5)</f>
        <v>-398.85573294250662</v>
      </c>
      <c r="O5" s="149">
        <f>AVERAGE($D$4:D5)</f>
        <v>2071.040307337913</v>
      </c>
      <c r="P5" s="149">
        <f>AVERAGE($E$4:E5)</f>
        <v>2469.8960402804196</v>
      </c>
    </row>
    <row r="6" spans="2:16" x14ac:dyDescent="0.25">
      <c r="B6" s="53">
        <v>3</v>
      </c>
      <c r="C6" s="149">
        <v>366.19331156246062</v>
      </c>
      <c r="D6" s="149">
        <v>2049.5414942627558</v>
      </c>
      <c r="E6" s="149">
        <v>1683.3481827002952</v>
      </c>
      <c r="F6" s="150">
        <v>4.1891666666666667E-2</v>
      </c>
      <c r="G6" s="149">
        <v>50951.752234869818</v>
      </c>
      <c r="H6" s="149">
        <v>2522.9781414910722</v>
      </c>
      <c r="I6" s="149">
        <v>5079.9748226646261</v>
      </c>
      <c r="J6" s="149">
        <v>2593.0755808002905</v>
      </c>
      <c r="K6" s="149">
        <v>1344</v>
      </c>
      <c r="L6" s="149">
        <v>600</v>
      </c>
      <c r="N6" s="149">
        <f>AVERAGE($C$4:C6)</f>
        <v>-143.8393847741842</v>
      </c>
      <c r="O6" s="149">
        <f>AVERAGE($D$4:D6)</f>
        <v>2063.8740363128604</v>
      </c>
      <c r="P6" s="149">
        <f>AVERAGE($E$4:E6)</f>
        <v>2207.7134210870449</v>
      </c>
    </row>
    <row r="7" spans="2:16" x14ac:dyDescent="0.25">
      <c r="B7" s="53">
        <v>4</v>
      </c>
      <c r="C7" s="149">
        <v>-861.10386488198401</v>
      </c>
      <c r="D7" s="149">
        <v>2078.1963534172628</v>
      </c>
      <c r="E7" s="149">
        <v>2939.3002182992468</v>
      </c>
      <c r="F7" s="150">
        <v>5.115833333333334E-2</v>
      </c>
      <c r="G7" s="149">
        <v>52496.0337360536</v>
      </c>
      <c r="H7" s="149">
        <v>2595.0422294319633</v>
      </c>
      <c r="I7" s="149">
        <v>5273.139336386892</v>
      </c>
      <c r="J7" s="149">
        <v>2618.1884358222223</v>
      </c>
      <c r="K7" s="149">
        <v>1010</v>
      </c>
      <c r="L7" s="149">
        <v>618</v>
      </c>
      <c r="N7" s="149">
        <f>AVERAGE($C$4:C7)</f>
        <v>-323.15550480113416</v>
      </c>
      <c r="O7" s="149">
        <f>AVERAGE($D$4:D7)</f>
        <v>2067.4546155889611</v>
      </c>
      <c r="P7" s="149">
        <f>AVERAGE($E$4:E7)</f>
        <v>2390.6101203900953</v>
      </c>
    </row>
    <row r="8" spans="2:16" x14ac:dyDescent="0.25">
      <c r="B8" s="53">
        <v>5</v>
      </c>
      <c r="C8" s="149">
        <v>221.73195458632722</v>
      </c>
      <c r="D8" s="149">
        <v>2085.3984473738547</v>
      </c>
      <c r="E8" s="149">
        <v>1863.6664927875274</v>
      </c>
      <c r="F8" s="150">
        <v>5.3475000000000009E-2</v>
      </c>
      <c r="G8" s="149">
        <v>50527.54772283187</v>
      </c>
      <c r="H8" s="149">
        <v>2498.8686044930532</v>
      </c>
      <c r="I8" s="149">
        <v>5076.9050961694975</v>
      </c>
      <c r="J8" s="149">
        <v>2491.6524446464537</v>
      </c>
      <c r="K8" s="149">
        <v>999</v>
      </c>
      <c r="L8" s="149">
        <v>424</v>
      </c>
      <c r="N8" s="149">
        <f>AVERAGE($C$4:C8)</f>
        <v>-214.17801292364189</v>
      </c>
      <c r="O8" s="149">
        <f>AVERAGE($D$4:D8)</f>
        <v>2071.0433819459399</v>
      </c>
      <c r="P8" s="149">
        <f>AVERAGE($E$4:E8)</f>
        <v>2285.2213948695817</v>
      </c>
    </row>
    <row r="9" spans="2:16" x14ac:dyDescent="0.25">
      <c r="B9" s="53">
        <v>6</v>
      </c>
      <c r="C9" s="149">
        <v>-735.94602642781501</v>
      </c>
      <c r="D9" s="149">
        <v>2085.3984473738547</v>
      </c>
      <c r="E9" s="149">
        <v>2821.3444738016697</v>
      </c>
      <c r="F9" s="150">
        <v>5.3475000000000009E-2</v>
      </c>
      <c r="G9" s="149">
        <v>52693.501855618888</v>
      </c>
      <c r="H9" s="149">
        <v>2630.1456919399097</v>
      </c>
      <c r="I9" s="149">
        <v>5272.2241110454434</v>
      </c>
      <c r="J9" s="149">
        <v>2543.9129988429895</v>
      </c>
      <c r="K9" s="149">
        <v>1378</v>
      </c>
      <c r="L9" s="149">
        <v>635</v>
      </c>
      <c r="N9" s="149">
        <f>AVERAGE($C$4:C9)</f>
        <v>-301.13934850767072</v>
      </c>
      <c r="O9" s="149">
        <f>AVERAGE($D$4:D9)</f>
        <v>2073.4358928505922</v>
      </c>
      <c r="P9" s="149">
        <f>AVERAGE($E$4:E9)</f>
        <v>2374.5752413582632</v>
      </c>
    </row>
    <row r="10" spans="2:16" x14ac:dyDescent="0.25">
      <c r="B10" s="53">
        <v>7</v>
      </c>
      <c r="C10" s="149">
        <v>-245.14862751171859</v>
      </c>
      <c r="D10" s="149">
        <v>2085.3984473738547</v>
      </c>
      <c r="E10" s="149">
        <v>2330.5470748855732</v>
      </c>
      <c r="F10" s="150">
        <v>5.3475000000000009E-2</v>
      </c>
      <c r="G10" s="149">
        <v>51322.22867773741</v>
      </c>
      <c r="H10" s="149">
        <v>2638.6784308203255</v>
      </c>
      <c r="I10" s="149">
        <v>5081.6054191464791</v>
      </c>
      <c r="J10" s="149">
        <v>2647.2225226251785</v>
      </c>
      <c r="K10" s="149">
        <v>912</v>
      </c>
      <c r="L10" s="149">
        <v>422</v>
      </c>
      <c r="N10" s="149">
        <f>AVERAGE($C$4:C10)</f>
        <v>-293.14067407967752</v>
      </c>
      <c r="O10" s="149">
        <f>AVERAGE($D$4:D10)</f>
        <v>2075.1448292110585</v>
      </c>
      <c r="P10" s="149">
        <f>AVERAGE($E$4:E10)</f>
        <v>2368.285503290736</v>
      </c>
    </row>
    <row r="11" spans="2:16" x14ac:dyDescent="0.25">
      <c r="B11" s="53">
        <v>8</v>
      </c>
      <c r="C11" s="149">
        <v>-831.36869684110707</v>
      </c>
      <c r="D11" s="149">
        <v>2085.3984473738547</v>
      </c>
      <c r="E11" s="149">
        <v>2916.7671442149617</v>
      </c>
      <c r="F11" s="150">
        <v>5.3475000000000009E-2</v>
      </c>
      <c r="G11" s="149">
        <v>52395.128169871095</v>
      </c>
      <c r="H11" s="149">
        <v>2571.6087352890486</v>
      </c>
      <c r="I11" s="149">
        <v>5133.88536065261</v>
      </c>
      <c r="J11" s="149">
        <v>2528.136682122275</v>
      </c>
      <c r="K11" s="149">
        <v>1258</v>
      </c>
      <c r="L11" s="149">
        <v>550</v>
      </c>
      <c r="N11" s="149">
        <f>AVERAGE($C$4:C11)</f>
        <v>-360.41917692485623</v>
      </c>
      <c r="O11" s="149">
        <f>AVERAGE($D$4:D11)</f>
        <v>2076.4265314814079</v>
      </c>
      <c r="P11" s="149">
        <f>AVERAGE($E$4:E11)</f>
        <v>2436.8457084062643</v>
      </c>
    </row>
    <row r="12" spans="2:16" x14ac:dyDescent="0.25">
      <c r="B12" s="53">
        <v>9</v>
      </c>
      <c r="C12" s="149">
        <v>-1638.0274604151591</v>
      </c>
      <c r="D12" s="149">
        <v>2085.3984473738547</v>
      </c>
      <c r="E12" s="149">
        <v>3723.4259077890138</v>
      </c>
      <c r="F12" s="150">
        <v>5.3475000000000009E-2</v>
      </c>
      <c r="G12" s="149">
        <v>53460.68267534762</v>
      </c>
      <c r="H12" s="149">
        <v>2601.008882922948</v>
      </c>
      <c r="I12" s="149">
        <v>5274.7693789133909</v>
      </c>
      <c r="J12" s="149">
        <v>2574.0835672365497</v>
      </c>
      <c r="K12" s="149">
        <v>1211</v>
      </c>
      <c r="L12" s="149">
        <v>438</v>
      </c>
      <c r="N12" s="149">
        <f>AVERAGE($C$4:C12)</f>
        <v>-502.37565286822326</v>
      </c>
      <c r="O12" s="149">
        <f>AVERAGE($D$4:D12)</f>
        <v>2077.4234110250131</v>
      </c>
      <c r="P12" s="149">
        <f>AVERAGE($E$4:E12)</f>
        <v>2579.7990638932365</v>
      </c>
    </row>
    <row r="13" spans="2:16" x14ac:dyDescent="0.25">
      <c r="B13" s="53">
        <v>10</v>
      </c>
      <c r="C13" s="149">
        <v>-677.00779574097078</v>
      </c>
      <c r="D13" s="149">
        <v>2085.3984473738547</v>
      </c>
      <c r="E13" s="149">
        <v>2762.4062431148254</v>
      </c>
      <c r="F13" s="150">
        <v>5.3475000000000009E-2</v>
      </c>
      <c r="G13" s="149">
        <v>52240.608595454098</v>
      </c>
      <c r="H13" s="149">
        <v>2573.3335894891493</v>
      </c>
      <c r="I13" s="149">
        <v>5153.6091855672585</v>
      </c>
      <c r="J13" s="149">
        <v>2584.1195549656986</v>
      </c>
      <c r="K13" s="149">
        <v>1318</v>
      </c>
      <c r="L13" s="149">
        <v>451</v>
      </c>
      <c r="N13" s="149">
        <f>AVERAGE($C$4:C13)</f>
        <v>-519.83886715549795</v>
      </c>
      <c r="O13" s="149">
        <f>AVERAGE($D$4:D13)</f>
        <v>2078.2209146598971</v>
      </c>
      <c r="P13" s="149">
        <f>AVERAGE($E$4:E13)</f>
        <v>2598.0597818153956</v>
      </c>
    </row>
    <row r="14" spans="2:16" x14ac:dyDescent="0.25">
      <c r="B14" s="53">
        <v>11</v>
      </c>
      <c r="C14" s="149">
        <v>-764.94000651560737</v>
      </c>
      <c r="D14" s="149">
        <v>2056.6821673019708</v>
      </c>
      <c r="E14" s="149">
        <v>2821.6221738175782</v>
      </c>
      <c r="F14" s="150">
        <v>4.4208333333333336E-2</v>
      </c>
      <c r="G14" s="149">
        <v>51551.848701616938</v>
      </c>
      <c r="H14" s="149">
        <v>2470.6141938218275</v>
      </c>
      <c r="I14" s="149">
        <v>5221.0905784193992</v>
      </c>
      <c r="J14" s="149">
        <v>2540.5777505652827</v>
      </c>
      <c r="K14" s="149">
        <v>446</v>
      </c>
      <c r="L14" s="149">
        <v>639</v>
      </c>
      <c r="N14" s="149">
        <f>AVERAGE($C$4:C14)</f>
        <v>-542.120788915508</v>
      </c>
      <c r="O14" s="149">
        <f>AVERAGE($D$4:D14)</f>
        <v>2076.2628467182676</v>
      </c>
      <c r="P14" s="149">
        <f>AVERAGE($E$4:E14)</f>
        <v>2618.3836356337756</v>
      </c>
    </row>
    <row r="15" spans="2:16" x14ac:dyDescent="0.25">
      <c r="B15" s="53">
        <v>12</v>
      </c>
      <c r="C15" s="149">
        <v>-140.98789497269718</v>
      </c>
      <c r="D15" s="149">
        <v>2085.3984473738547</v>
      </c>
      <c r="E15" s="149">
        <v>2226.3863423465518</v>
      </c>
      <c r="F15" s="150">
        <v>5.3475000000000009E-2</v>
      </c>
      <c r="G15" s="149">
        <v>51928.722607224634</v>
      </c>
      <c r="H15" s="149">
        <v>2585.2886381115395</v>
      </c>
      <c r="I15" s="149">
        <v>5111.0759967691274</v>
      </c>
      <c r="J15" s="149">
        <v>2590.8365828723181</v>
      </c>
      <c r="K15" s="149">
        <v>1425</v>
      </c>
      <c r="L15" s="149">
        <v>726</v>
      </c>
      <c r="N15" s="149">
        <f>AVERAGE($C$4:C15)</f>
        <v>-508.69304775360706</v>
      </c>
      <c r="O15" s="149">
        <f>AVERAGE($D$4:D15)</f>
        <v>2077.0241467728997</v>
      </c>
      <c r="P15" s="149">
        <f>AVERAGE($E$4:E15)</f>
        <v>2585.7171945265068</v>
      </c>
    </row>
    <row r="16" spans="2:16" x14ac:dyDescent="0.25">
      <c r="B16" s="53">
        <v>13</v>
      </c>
      <c r="C16" s="149">
        <v>97.259565834440764</v>
      </c>
      <c r="D16" s="149">
        <v>2085.3984473738547</v>
      </c>
      <c r="E16" s="149">
        <v>1988.1388815394139</v>
      </c>
      <c r="F16" s="150">
        <v>5.3475000000000009E-2</v>
      </c>
      <c r="G16" s="149">
        <v>50744.062338866883</v>
      </c>
      <c r="H16" s="149">
        <v>2433.2046144933047</v>
      </c>
      <c r="I16" s="149">
        <v>5183.0362994816142</v>
      </c>
      <c r="J16" s="149">
        <v>2520.1093614292336</v>
      </c>
      <c r="K16" s="149">
        <v>1135</v>
      </c>
      <c r="L16" s="149">
        <v>280</v>
      </c>
      <c r="N16" s="149">
        <f>AVERAGE($C$4:C16)</f>
        <v>-462.08130824683417</v>
      </c>
      <c r="O16" s="149">
        <f>AVERAGE($D$4:D16)</f>
        <v>2077.6683237422039</v>
      </c>
      <c r="P16" s="149">
        <f>AVERAGE($E$4:E16)</f>
        <v>2539.7496319890383</v>
      </c>
    </row>
    <row r="17" spans="2:16" x14ac:dyDescent="0.25">
      <c r="B17" s="53">
        <v>14</v>
      </c>
      <c r="C17" s="149">
        <v>-279.80565569168948</v>
      </c>
      <c r="D17" s="149">
        <v>2085.3984473738547</v>
      </c>
      <c r="E17" s="149">
        <v>2365.2041030655441</v>
      </c>
      <c r="F17" s="150">
        <v>5.3475000000000009E-2</v>
      </c>
      <c r="G17" s="149">
        <v>51628.777735522381</v>
      </c>
      <c r="H17" s="149">
        <v>2551.8248305691855</v>
      </c>
      <c r="I17" s="149">
        <v>5219.5934569417295</v>
      </c>
      <c r="J17" s="149">
        <v>2610.3158576410701</v>
      </c>
      <c r="K17" s="149">
        <v>721</v>
      </c>
      <c r="L17" s="149">
        <v>862</v>
      </c>
      <c r="N17" s="149">
        <f>AVERAGE($C$4:C17)</f>
        <v>-449.06161877860956</v>
      </c>
      <c r="O17" s="149">
        <f>AVERAGE($D$4:D17)</f>
        <v>2078.2204754301788</v>
      </c>
      <c r="P17" s="149">
        <f>AVERAGE($E$4:E17)</f>
        <v>2527.2820942087887</v>
      </c>
    </row>
    <row r="18" spans="2:16" x14ac:dyDescent="0.25">
      <c r="B18" s="53">
        <v>15</v>
      </c>
      <c r="C18" s="149">
        <v>-1592.7845048476461</v>
      </c>
      <c r="D18" s="149">
        <v>2085.3984473738547</v>
      </c>
      <c r="E18" s="149">
        <v>3678.1829522215007</v>
      </c>
      <c r="F18" s="150">
        <v>5.3475000000000009E-2</v>
      </c>
      <c r="G18" s="149">
        <v>52716.853883211574</v>
      </c>
      <c r="H18" s="149">
        <v>2574.2993252909314</v>
      </c>
      <c r="I18" s="149">
        <v>5170.2464791877337</v>
      </c>
      <c r="J18" s="149">
        <v>2488.0409269175743</v>
      </c>
      <c r="K18" s="149">
        <v>509</v>
      </c>
      <c r="L18" s="149">
        <v>670</v>
      </c>
      <c r="N18" s="149">
        <f>AVERAGE($C$4:C18)</f>
        <v>-525.30981118321199</v>
      </c>
      <c r="O18" s="149">
        <f>AVERAGE($D$4:D18)</f>
        <v>2078.6990068930904</v>
      </c>
      <c r="P18" s="149">
        <f>AVERAGE($E$4:E18)</f>
        <v>2604.0088180763028</v>
      </c>
    </row>
    <row r="19" spans="2:16" x14ac:dyDescent="0.25">
      <c r="B19" s="53">
        <v>16</v>
      </c>
      <c r="C19" s="149">
        <v>89.044291541967596</v>
      </c>
      <c r="D19" s="149">
        <v>2056.6821673019708</v>
      </c>
      <c r="E19" s="149">
        <v>1967.6378757600032</v>
      </c>
      <c r="F19" s="150">
        <v>4.4208333333333336E-2</v>
      </c>
      <c r="G19" s="149">
        <v>50692.061719897363</v>
      </c>
      <c r="H19" s="149">
        <v>2556.8297167360306</v>
      </c>
      <c r="I19" s="149">
        <v>4944.7910685719071</v>
      </c>
      <c r="J19" s="149">
        <v>2490.355128350956</v>
      </c>
      <c r="K19" s="149">
        <v>1287</v>
      </c>
      <c r="L19" s="149">
        <v>246</v>
      </c>
      <c r="N19" s="149">
        <f>AVERAGE($C$4:C19)</f>
        <v>-486.91267976288827</v>
      </c>
      <c r="O19" s="149">
        <f>AVERAGE($D$4:D19)</f>
        <v>2077.3229544186456</v>
      </c>
      <c r="P19" s="149">
        <f>AVERAGE($E$4:E19)</f>
        <v>2564.2356341815339</v>
      </c>
    </row>
    <row r="20" spans="2:16" x14ac:dyDescent="0.25">
      <c r="B20" s="53">
        <v>17</v>
      </c>
      <c r="C20" s="149">
        <v>130.51202798754912</v>
      </c>
      <c r="D20" s="149">
        <v>2071.0096039323103</v>
      </c>
      <c r="E20" s="149">
        <v>1940.4975759447611</v>
      </c>
      <c r="F20" s="150">
        <v>4.8841666666666672E-2</v>
      </c>
      <c r="G20" s="149">
        <v>51165.392002133492</v>
      </c>
      <c r="H20" s="149">
        <v>2620.4928818875201</v>
      </c>
      <c r="I20" s="149">
        <v>5223.0037643269961</v>
      </c>
      <c r="J20" s="149">
        <v>2593.7349244495667</v>
      </c>
      <c r="K20" s="149">
        <v>931</v>
      </c>
      <c r="L20" s="149">
        <v>664</v>
      </c>
      <c r="N20" s="149">
        <f>AVERAGE($C$4:C20)</f>
        <v>-450.59357930698019</v>
      </c>
      <c r="O20" s="149">
        <f>AVERAGE($D$4:D20)</f>
        <v>2076.9515808606261</v>
      </c>
      <c r="P20" s="149">
        <f>AVERAGE($E$4:E20)</f>
        <v>2527.5451601676064</v>
      </c>
    </row>
    <row r="21" spans="2:16" x14ac:dyDescent="0.25">
      <c r="B21" s="53">
        <v>18</v>
      </c>
      <c r="C21" s="149">
        <v>-990.82004134405724</v>
      </c>
      <c r="D21" s="149">
        <v>2085.3984473738547</v>
      </c>
      <c r="E21" s="149">
        <v>3076.2184887179119</v>
      </c>
      <c r="F21" s="150">
        <v>5.3475000000000009E-2</v>
      </c>
      <c r="G21" s="149">
        <v>52420.945073454983</v>
      </c>
      <c r="H21" s="149">
        <v>2620.3046917752808</v>
      </c>
      <c r="I21" s="149">
        <v>5277.7520699304141</v>
      </c>
      <c r="J21" s="149">
        <v>2584.0767393134342</v>
      </c>
      <c r="K21" s="149">
        <v>647</v>
      </c>
      <c r="L21" s="149">
        <v>739</v>
      </c>
      <c r="N21" s="149">
        <f>AVERAGE($C$4:C21)</f>
        <v>-480.60616053126228</v>
      </c>
      <c r="O21" s="149">
        <f>AVERAGE($D$4:D21)</f>
        <v>2077.4208512224718</v>
      </c>
      <c r="P21" s="149">
        <f>AVERAGE($E$4:E21)</f>
        <v>2558.0270117537343</v>
      </c>
    </row>
    <row r="22" spans="2:16" x14ac:dyDescent="0.25">
      <c r="B22" s="53">
        <v>19</v>
      </c>
      <c r="C22" s="149">
        <v>-251.4641957732365</v>
      </c>
      <c r="D22" s="149">
        <v>2085.3984473738547</v>
      </c>
      <c r="E22" s="149">
        <v>2336.8626431470911</v>
      </c>
      <c r="F22" s="150">
        <v>5.3475000000000009E-2</v>
      </c>
      <c r="G22" s="149">
        <v>51607.719247789515</v>
      </c>
      <c r="H22" s="149">
        <v>2599.1087230277712</v>
      </c>
      <c r="I22" s="149">
        <v>5227.7680589380952</v>
      </c>
      <c r="J22" s="149">
        <v>2581.2257003513196</v>
      </c>
      <c r="K22" s="149">
        <v>1012</v>
      </c>
      <c r="L22" s="149">
        <v>559</v>
      </c>
      <c r="N22" s="149">
        <f>AVERAGE($C$4:C22)</f>
        <v>-468.54605712294517</v>
      </c>
      <c r="O22" s="149">
        <f>AVERAGE($D$4:D22)</f>
        <v>2077.8407247041237</v>
      </c>
      <c r="P22" s="149">
        <f>AVERAGE($E$4:E22)</f>
        <v>2546.3867818270687</v>
      </c>
    </row>
    <row r="23" spans="2:16" x14ac:dyDescent="0.25">
      <c r="B23" s="53">
        <v>20</v>
      </c>
      <c r="C23" s="149">
        <v>606.51036932692114</v>
      </c>
      <c r="D23" s="149">
        <v>2085.3984473738547</v>
      </c>
      <c r="E23" s="149">
        <v>1478.8880780469335</v>
      </c>
      <c r="F23" s="150">
        <v>5.3475000000000009E-2</v>
      </c>
      <c r="G23" s="149">
        <v>50374.294695361677</v>
      </c>
      <c r="H23" s="149">
        <v>2589.6685504539882</v>
      </c>
      <c r="I23" s="149">
        <v>5028.8514693413863</v>
      </c>
      <c r="J23" s="149">
        <v>2525.6261164691778</v>
      </c>
      <c r="K23" s="149">
        <v>1113</v>
      </c>
      <c r="L23" s="149">
        <v>561</v>
      </c>
      <c r="N23" s="149">
        <f>AVERAGE($C$4:C23)</f>
        <v>-414.79323580045184</v>
      </c>
      <c r="O23" s="149">
        <f>AVERAGE($D$4:D23)</f>
        <v>2078.21861083761</v>
      </c>
      <c r="P23" s="149">
        <f>AVERAGE($E$4:E23)</f>
        <v>2493.0118466380618</v>
      </c>
    </row>
    <row r="24" spans="2:16" x14ac:dyDescent="0.25">
      <c r="B24" s="53">
        <v>21</v>
      </c>
      <c r="C24" s="149">
        <v>411.72727344627674</v>
      </c>
      <c r="D24" s="149">
        <v>2085.3984473738547</v>
      </c>
      <c r="E24" s="149">
        <v>1673.6711739275779</v>
      </c>
      <c r="F24" s="150">
        <v>5.3475000000000009E-2</v>
      </c>
      <c r="G24" s="149">
        <v>51051.038596409264</v>
      </c>
      <c r="H24" s="149">
        <v>2464.11896830972</v>
      </c>
      <c r="I24" s="149">
        <v>5057.4628594630703</v>
      </c>
      <c r="J24" s="149">
        <v>2623.8293396885442</v>
      </c>
      <c r="K24" s="149">
        <v>1463</v>
      </c>
      <c r="L24" s="149">
        <v>643</v>
      </c>
      <c r="N24" s="149">
        <f>AVERAGE($C$4:C24)</f>
        <v>-375.43511631251238</v>
      </c>
      <c r="O24" s="149">
        <f>AVERAGE($D$4:D24)</f>
        <v>2078.5605078155263</v>
      </c>
      <c r="P24" s="149">
        <f>AVERAGE($E$4:E24)</f>
        <v>2453.9956241280388</v>
      </c>
    </row>
    <row r="25" spans="2:16" x14ac:dyDescent="0.25">
      <c r="B25" s="53">
        <v>22</v>
      </c>
      <c r="C25" s="149">
        <v>-11.054365170989968</v>
      </c>
      <c r="D25" s="149">
        <v>2085.3984473738547</v>
      </c>
      <c r="E25" s="149">
        <v>2096.4528125448446</v>
      </c>
      <c r="F25" s="150">
        <v>5.3475000000000009E-2</v>
      </c>
      <c r="G25" s="149">
        <v>51625.682069186594</v>
      </c>
      <c r="H25" s="149">
        <v>2740.1815729904638</v>
      </c>
      <c r="I25" s="149">
        <v>5180.8968274901608</v>
      </c>
      <c r="J25" s="149">
        <v>2664.4991914864527</v>
      </c>
      <c r="K25" s="149">
        <v>766</v>
      </c>
      <c r="L25" s="149">
        <v>946</v>
      </c>
      <c r="N25" s="149">
        <f>AVERAGE($C$4:C25)</f>
        <v>-358.87235489698867</v>
      </c>
      <c r="O25" s="149">
        <f>AVERAGE($D$4:D25)</f>
        <v>2078.8713232499958</v>
      </c>
      <c r="P25" s="149">
        <f>AVERAGE($E$4:E25)</f>
        <v>2437.7436781469846</v>
      </c>
    </row>
    <row r="26" spans="2:16" x14ac:dyDescent="0.25">
      <c r="B26" s="53">
        <v>23</v>
      </c>
      <c r="C26" s="149">
        <v>-610.56849487051204</v>
      </c>
      <c r="D26" s="149">
        <v>2085.3984473738547</v>
      </c>
      <c r="E26" s="149">
        <v>2695.9669422443667</v>
      </c>
      <c r="F26" s="150">
        <v>5.3475000000000009E-2</v>
      </c>
      <c r="G26" s="149">
        <v>51877.559616636645</v>
      </c>
      <c r="H26" s="149">
        <v>2432.3368701284039</v>
      </c>
      <c r="I26" s="149">
        <v>5200.0979157634629</v>
      </c>
      <c r="J26" s="149">
        <v>2569.6276914008522</v>
      </c>
      <c r="K26" s="149">
        <v>1036</v>
      </c>
      <c r="L26" s="149">
        <v>562</v>
      </c>
      <c r="N26" s="149">
        <f>AVERAGE($C$4:C26)</f>
        <v>-369.81566533062016</v>
      </c>
      <c r="O26" s="149">
        <f>AVERAGE($D$4:D26)</f>
        <v>2079.1551112553807</v>
      </c>
      <c r="P26" s="149">
        <f>AVERAGE($E$4:E26)</f>
        <v>2448.9707765860012</v>
      </c>
    </row>
    <row r="27" spans="2:16" x14ac:dyDescent="0.25">
      <c r="B27" s="53">
        <v>24</v>
      </c>
      <c r="C27" s="149">
        <v>-1177.3770313327573</v>
      </c>
      <c r="D27" s="149">
        <v>2056.6821673019708</v>
      </c>
      <c r="E27" s="149">
        <v>3234.0591986347281</v>
      </c>
      <c r="F27" s="150">
        <v>4.4208333333333336E-2</v>
      </c>
      <c r="G27" s="149">
        <v>52907.537178250233</v>
      </c>
      <c r="H27" s="149">
        <v>2584.8910711468652</v>
      </c>
      <c r="I27" s="149">
        <v>5260.9258341946188</v>
      </c>
      <c r="J27" s="149">
        <v>2444.6078130768788</v>
      </c>
      <c r="K27" s="149">
        <v>969</v>
      </c>
      <c r="L27" s="149">
        <v>898</v>
      </c>
      <c r="N27" s="149">
        <f>AVERAGE($C$4:C27)</f>
        <v>-403.46405558070916</v>
      </c>
      <c r="O27" s="149">
        <f>AVERAGE($D$4:D27)</f>
        <v>2078.2187385906554</v>
      </c>
      <c r="P27" s="149">
        <f>AVERAGE($E$4:E27)</f>
        <v>2481.682794171365</v>
      </c>
    </row>
    <row r="28" spans="2:16" x14ac:dyDescent="0.25">
      <c r="B28" s="53">
        <v>25</v>
      </c>
      <c r="C28" s="149">
        <v>83.163293515227451</v>
      </c>
      <c r="D28" s="149">
        <v>2078.1963534172628</v>
      </c>
      <c r="E28" s="149">
        <v>1995.0330599020353</v>
      </c>
      <c r="F28" s="150">
        <v>5.115833333333334E-2</v>
      </c>
      <c r="G28" s="149">
        <v>51638.970127389257</v>
      </c>
      <c r="H28" s="149">
        <v>2642.5654313514983</v>
      </c>
      <c r="I28" s="149">
        <v>5104.7036670933776</v>
      </c>
      <c r="J28" s="149">
        <v>2572.3712425283829</v>
      </c>
      <c r="K28" s="149">
        <v>1468</v>
      </c>
      <c r="L28" s="149">
        <v>650</v>
      </c>
      <c r="N28" s="149">
        <f>AVERAGE($C$4:C28)</f>
        <v>-383.99896161687167</v>
      </c>
      <c r="O28" s="149">
        <f>AVERAGE($D$4:D28)</f>
        <v>2078.2178431837197</v>
      </c>
      <c r="P28" s="149">
        <f>AVERAGE($E$4:E28)</f>
        <v>2462.2168048005919</v>
      </c>
    </row>
    <row r="29" spans="2:16" x14ac:dyDescent="0.25">
      <c r="B29" s="53">
        <v>26</v>
      </c>
      <c r="C29" s="149">
        <v>-226.18266300203231</v>
      </c>
      <c r="D29" s="149">
        <v>2085.3984473738547</v>
      </c>
      <c r="E29" s="149">
        <v>2311.581110375887</v>
      </c>
      <c r="F29" s="150">
        <v>5.3475000000000009E-2</v>
      </c>
      <c r="G29" s="149">
        <v>50874.63973431394</v>
      </c>
      <c r="H29" s="149">
        <v>2406.0730219670113</v>
      </c>
      <c r="I29" s="149">
        <v>5135.4610305125498</v>
      </c>
      <c r="J29" s="149">
        <v>2609.090832326056</v>
      </c>
      <c r="K29" s="149">
        <v>901</v>
      </c>
      <c r="L29" s="149">
        <v>226</v>
      </c>
      <c r="N29" s="149">
        <f>AVERAGE($C$4:C29)</f>
        <v>-377.92910397783942</v>
      </c>
      <c r="O29" s="149">
        <f>AVERAGE($D$4:D29)</f>
        <v>2078.4940202679554</v>
      </c>
      <c r="P29" s="149">
        <f>AVERAGE($E$4:E29)</f>
        <v>2456.4231242457954</v>
      </c>
    </row>
    <row r="30" spans="2:16" x14ac:dyDescent="0.25">
      <c r="B30" s="53">
        <v>27</v>
      </c>
      <c r="C30" s="149">
        <v>309.13241145404936</v>
      </c>
      <c r="D30" s="149">
        <v>2085.3984473738547</v>
      </c>
      <c r="E30" s="149">
        <v>1776.2660359198053</v>
      </c>
      <c r="F30" s="150">
        <v>5.3475000000000009E-2</v>
      </c>
      <c r="G30" s="149">
        <v>50692.002613377757</v>
      </c>
      <c r="H30" s="149">
        <v>2557.9319141510605</v>
      </c>
      <c r="I30" s="149">
        <v>5052.2635023356706</v>
      </c>
      <c r="J30" s="149">
        <v>2620.9361904528073</v>
      </c>
      <c r="K30" s="149">
        <v>671</v>
      </c>
      <c r="L30" s="149">
        <v>862</v>
      </c>
      <c r="N30" s="149">
        <f>AVERAGE($C$4:C30)</f>
        <v>-352.48238118406579</v>
      </c>
      <c r="O30" s="149">
        <f>AVERAGE($D$4:D30)</f>
        <v>2078.7497397903962</v>
      </c>
      <c r="P30" s="149">
        <f>AVERAGE($E$4:E30)</f>
        <v>2431.2321209744628</v>
      </c>
    </row>
    <row r="31" spans="2:16" x14ac:dyDescent="0.25">
      <c r="B31" s="53">
        <v>28</v>
      </c>
      <c r="C31" s="149">
        <v>300.81458014249984</v>
      </c>
      <c r="D31" s="149">
        <v>2085.3984473738547</v>
      </c>
      <c r="E31" s="149">
        <v>1784.5838672313548</v>
      </c>
      <c r="F31" s="150">
        <v>5.3475000000000009E-2</v>
      </c>
      <c r="G31" s="149">
        <v>51003.029933069898</v>
      </c>
      <c r="H31" s="149">
        <v>2603.0731720246545</v>
      </c>
      <c r="I31" s="149">
        <v>5106.8890706513503</v>
      </c>
      <c r="J31" s="149">
        <v>2549.799394816243</v>
      </c>
      <c r="K31" s="149">
        <v>1521</v>
      </c>
      <c r="L31" s="149">
        <v>284</v>
      </c>
      <c r="N31" s="149">
        <f>AVERAGE($C$4:C31)</f>
        <v>-329.15034685097413</v>
      </c>
      <c r="O31" s="149">
        <f>AVERAGE($D$4:D31)</f>
        <v>2078.9871936326626</v>
      </c>
      <c r="P31" s="149">
        <f>AVERAGE($E$4:E31)</f>
        <v>2408.1375404836372</v>
      </c>
    </row>
    <row r="32" spans="2:16" x14ac:dyDescent="0.25">
      <c r="B32" s="53">
        <v>29</v>
      </c>
      <c r="C32" s="149">
        <v>-829.91315466109518</v>
      </c>
      <c r="D32" s="149">
        <v>2049.5414942627558</v>
      </c>
      <c r="E32" s="149">
        <v>2879.454648923851</v>
      </c>
      <c r="F32" s="150">
        <v>4.1891666666666667E-2</v>
      </c>
      <c r="G32" s="149">
        <v>51580.379379539627</v>
      </c>
      <c r="H32" s="149">
        <v>2544.3061974997354</v>
      </c>
      <c r="I32" s="149">
        <v>5171.71329413285</v>
      </c>
      <c r="J32" s="149">
        <v>2459.5031152137672</v>
      </c>
      <c r="K32" s="149">
        <v>673</v>
      </c>
      <c r="L32" s="149">
        <v>425</v>
      </c>
      <c r="N32" s="149">
        <f>AVERAGE($C$4:C32)</f>
        <v>-346.41802987890935</v>
      </c>
      <c r="O32" s="149">
        <f>AVERAGE($D$4:D32)</f>
        <v>2077.9718246888724</v>
      </c>
      <c r="P32" s="149">
        <f>AVERAGE($E$4:E32)</f>
        <v>2424.389854567783</v>
      </c>
    </row>
    <row r="33" spans="2:16" x14ac:dyDescent="0.25">
      <c r="B33" s="53">
        <v>30</v>
      </c>
      <c r="C33" s="149">
        <v>-513.5309331070498</v>
      </c>
      <c r="D33" s="149">
        <v>2085.3984473738547</v>
      </c>
      <c r="E33" s="149">
        <v>2598.9293804809045</v>
      </c>
      <c r="F33" s="150">
        <v>5.3475000000000009E-2</v>
      </c>
      <c r="G33" s="149">
        <v>51159.578022570931</v>
      </c>
      <c r="H33" s="149">
        <v>2629.7791788231489</v>
      </c>
      <c r="I33" s="149">
        <v>5034.4697146096114</v>
      </c>
      <c r="J33" s="149">
        <v>2600.128941998586</v>
      </c>
      <c r="K33" s="149">
        <v>655</v>
      </c>
      <c r="L33" s="149">
        <v>284</v>
      </c>
      <c r="N33" s="149">
        <f>AVERAGE($C$4:C33)</f>
        <v>-351.98845998651399</v>
      </c>
      <c r="O33" s="149">
        <f>AVERAGE($D$4:D33)</f>
        <v>2078.2193787783717</v>
      </c>
      <c r="P33" s="149">
        <f>AVERAGE($E$4:E33)</f>
        <v>2430.2078387648867</v>
      </c>
    </row>
    <row r="34" spans="2:16" x14ac:dyDescent="0.25">
      <c r="B34" s="53">
        <v>31</v>
      </c>
      <c r="C34" s="149">
        <v>68.932632546258446</v>
      </c>
      <c r="D34" s="149">
        <v>2056.6821673019708</v>
      </c>
      <c r="E34" s="149">
        <v>1987.7495347557124</v>
      </c>
      <c r="F34" s="150">
        <v>4.4208333333333336E-2</v>
      </c>
      <c r="G34" s="149">
        <v>51449.118574753891</v>
      </c>
      <c r="H34" s="149">
        <v>2674.2333736717128</v>
      </c>
      <c r="I34" s="149">
        <v>5094.6582857554158</v>
      </c>
      <c r="J34" s="149">
        <v>2564.0015353436643</v>
      </c>
      <c r="K34" s="149">
        <v>1293</v>
      </c>
      <c r="L34" s="149">
        <v>631</v>
      </c>
      <c r="N34" s="149">
        <f>AVERAGE($C$4:C34)</f>
        <v>-338.41036022739229</v>
      </c>
      <c r="O34" s="149">
        <f>AVERAGE($D$4:D34)</f>
        <v>2077.5246300210688</v>
      </c>
      <c r="P34" s="149">
        <f>AVERAGE($E$4:E34)</f>
        <v>2415.9349902484619</v>
      </c>
    </row>
    <row r="35" spans="2:16" x14ac:dyDescent="0.25">
      <c r="B35" s="53">
        <v>32</v>
      </c>
      <c r="C35" s="149">
        <v>-651.21464489542268</v>
      </c>
      <c r="D35" s="149">
        <v>2085.3984473738547</v>
      </c>
      <c r="E35" s="149">
        <v>2736.6130922692773</v>
      </c>
      <c r="F35" s="150">
        <v>5.3475000000000009E-2</v>
      </c>
      <c r="G35" s="149">
        <v>52272.268628462756</v>
      </c>
      <c r="H35" s="149">
        <v>2642.9194794073414</v>
      </c>
      <c r="I35" s="149">
        <v>5247.9576259755268</v>
      </c>
      <c r="J35" s="149">
        <v>2611.0866962048331</v>
      </c>
      <c r="K35" s="149">
        <v>1261</v>
      </c>
      <c r="L35" s="149">
        <v>381</v>
      </c>
      <c r="N35" s="149">
        <f>AVERAGE($C$4:C35)</f>
        <v>-348.18549412326826</v>
      </c>
      <c r="O35" s="149">
        <f>AVERAGE($D$4:D35)</f>
        <v>2077.7706868133432</v>
      </c>
      <c r="P35" s="149">
        <f>AVERAGE($E$4:E35)</f>
        <v>2425.9561809366123</v>
      </c>
    </row>
    <row r="36" spans="2:16" x14ac:dyDescent="0.25">
      <c r="B36" s="53">
        <v>33</v>
      </c>
      <c r="C36" s="149">
        <v>-108.54235410028878</v>
      </c>
      <c r="D36" s="149">
        <v>2085.3984473738547</v>
      </c>
      <c r="E36" s="149">
        <v>2193.9408014741434</v>
      </c>
      <c r="F36" s="150">
        <v>5.3475000000000009E-2</v>
      </c>
      <c r="G36" s="149">
        <v>51123.597739515542</v>
      </c>
      <c r="H36" s="149">
        <v>2524.1577570507557</v>
      </c>
      <c r="I36" s="149">
        <v>5183.2119568104263</v>
      </c>
      <c r="J36" s="149">
        <v>2526.26356227322</v>
      </c>
      <c r="K36" s="149">
        <v>617</v>
      </c>
      <c r="L36" s="149">
        <v>823</v>
      </c>
      <c r="N36" s="149">
        <f>AVERAGE($C$4:C36)</f>
        <v>-340.9235807892386</v>
      </c>
      <c r="O36" s="149">
        <f>AVERAGE($D$4:D36)</f>
        <v>2078.0018310727528</v>
      </c>
      <c r="P36" s="149">
        <f>AVERAGE($E$4:E36)</f>
        <v>2418.9254118619924</v>
      </c>
    </row>
    <row r="37" spans="2:16" x14ac:dyDescent="0.25">
      <c r="B37" s="53">
        <v>34</v>
      </c>
      <c r="C37" s="149">
        <v>-187.91571337012238</v>
      </c>
      <c r="D37" s="149">
        <v>2056.6821673019708</v>
      </c>
      <c r="E37" s="149">
        <v>2244.5978806720932</v>
      </c>
      <c r="F37" s="150">
        <v>4.4208333333333336E-2</v>
      </c>
      <c r="G37" s="149">
        <v>51290.403126147015</v>
      </c>
      <c r="H37" s="149">
        <v>2527.7435630039035</v>
      </c>
      <c r="I37" s="149">
        <v>5236.2593237842621</v>
      </c>
      <c r="J37" s="149">
        <v>2716.114426980273</v>
      </c>
      <c r="K37" s="149">
        <v>584</v>
      </c>
      <c r="L37" s="149">
        <v>713</v>
      </c>
      <c r="N37" s="149">
        <f>AVERAGE($C$4:C37)</f>
        <v>-336.42334939455873</v>
      </c>
      <c r="O37" s="149">
        <f>AVERAGE($D$4:D37)</f>
        <v>2077.3747821383181</v>
      </c>
      <c r="P37" s="149">
        <f>AVERAGE($E$4:E37)</f>
        <v>2413.7981315328775</v>
      </c>
    </row>
    <row r="38" spans="2:16" x14ac:dyDescent="0.25">
      <c r="B38" s="53">
        <v>35</v>
      </c>
      <c r="C38" s="149">
        <v>-107.12335034506759</v>
      </c>
      <c r="D38" s="149">
        <v>2071.0096039323103</v>
      </c>
      <c r="E38" s="149">
        <v>2178.1329542773778</v>
      </c>
      <c r="F38" s="150">
        <v>4.8841666666666672E-2</v>
      </c>
      <c r="G38" s="149">
        <v>50781.727581744795</v>
      </c>
      <c r="H38" s="149">
        <v>2420.6278092325847</v>
      </c>
      <c r="I38" s="149">
        <v>5072.1225151225099</v>
      </c>
      <c r="J38" s="149">
        <v>2578.7726030045237</v>
      </c>
      <c r="K38" s="149">
        <v>768</v>
      </c>
      <c r="L38" s="149">
        <v>512</v>
      </c>
      <c r="N38" s="149">
        <f>AVERAGE($C$4:C38)</f>
        <v>-329.87192085028755</v>
      </c>
      <c r="O38" s="149">
        <f>AVERAGE($D$4:D38)</f>
        <v>2077.1929199038605</v>
      </c>
      <c r="P38" s="149">
        <f>AVERAGE($E$4:E38)</f>
        <v>2407.0648407541489</v>
      </c>
    </row>
    <row r="39" spans="2:16" x14ac:dyDescent="0.25">
      <c r="B39" s="53">
        <v>36</v>
      </c>
      <c r="C39" s="149">
        <v>-2098.5012683669556</v>
      </c>
      <c r="D39" s="149">
        <v>2085.3984473738547</v>
      </c>
      <c r="E39" s="149">
        <v>4183.8997157408103</v>
      </c>
      <c r="F39" s="150">
        <v>5.3475000000000009E-2</v>
      </c>
      <c r="G39" s="149">
        <v>54228.806386120283</v>
      </c>
      <c r="H39" s="149">
        <v>2670.6047920900965</v>
      </c>
      <c r="I39" s="149">
        <v>5306.6335833058502</v>
      </c>
      <c r="J39" s="149">
        <v>2564.1549045098659</v>
      </c>
      <c r="K39" s="149">
        <v>877</v>
      </c>
      <c r="L39" s="149">
        <v>873</v>
      </c>
      <c r="N39" s="149">
        <f>AVERAGE($C$4:C39)</f>
        <v>-379.00051383686167</v>
      </c>
      <c r="O39" s="149">
        <f>AVERAGE($D$4:D39)</f>
        <v>2077.4208512224714</v>
      </c>
      <c r="P39" s="149">
        <f>AVERAGE($E$4:E39)</f>
        <v>2456.4213650593342</v>
      </c>
    </row>
    <row r="40" spans="2:16" x14ac:dyDescent="0.25">
      <c r="B40" s="53">
        <v>37</v>
      </c>
      <c r="C40" s="149">
        <v>734.82365303924075</v>
      </c>
      <c r="D40" s="149">
        <v>2056.6821673019708</v>
      </c>
      <c r="E40" s="149">
        <v>1321.8585142627301</v>
      </c>
      <c r="F40" s="150">
        <v>4.4208333333333336E-2</v>
      </c>
      <c r="G40" s="149">
        <v>49965.431837694166</v>
      </c>
      <c r="H40" s="149">
        <v>2541.2650820948388</v>
      </c>
      <c r="I40" s="149">
        <v>4997.7310278637506</v>
      </c>
      <c r="J40" s="149">
        <v>2557.574123368704</v>
      </c>
      <c r="K40" s="149">
        <v>691</v>
      </c>
      <c r="L40" s="149">
        <v>818</v>
      </c>
      <c r="N40" s="149">
        <f>AVERAGE($C$4:C40)</f>
        <v>-348.89715797534535</v>
      </c>
      <c r="O40" s="149">
        <f>AVERAGE($D$4:D40)</f>
        <v>2076.8603462516471</v>
      </c>
      <c r="P40" s="149">
        <f>AVERAGE($E$4:E40)</f>
        <v>2425.7575042269937</v>
      </c>
    </row>
    <row r="41" spans="2:16" x14ac:dyDescent="0.25">
      <c r="B41" s="53">
        <v>38</v>
      </c>
      <c r="C41" s="149">
        <v>-107.72216893849372</v>
      </c>
      <c r="D41" s="149">
        <v>2085.3984473738547</v>
      </c>
      <c r="E41" s="149">
        <v>2193.1206163123484</v>
      </c>
      <c r="F41" s="150">
        <v>5.3475000000000009E-2</v>
      </c>
      <c r="G41" s="149">
        <v>51488.25369626972</v>
      </c>
      <c r="H41" s="149">
        <v>2749.2276397195733</v>
      </c>
      <c r="I41" s="149">
        <v>5016.3672828736217</v>
      </c>
      <c r="J41" s="149">
        <v>2584.7195417476246</v>
      </c>
      <c r="K41" s="149">
        <v>1123</v>
      </c>
      <c r="L41" s="149">
        <v>566</v>
      </c>
      <c r="N41" s="149">
        <f>AVERAGE($C$4:C41)</f>
        <v>-342.55044773753349</v>
      </c>
      <c r="O41" s="149">
        <f>AVERAGE($D$4:D41)</f>
        <v>2077.0850331232841</v>
      </c>
      <c r="P41" s="149">
        <f>AVERAGE($E$4:E41)</f>
        <v>2419.6354808608185</v>
      </c>
    </row>
    <row r="42" spans="2:16" x14ac:dyDescent="0.25">
      <c r="B42" s="53">
        <v>39</v>
      </c>
      <c r="C42" s="149">
        <v>-422.55762348838471</v>
      </c>
      <c r="D42" s="149">
        <v>2085.3984473738547</v>
      </c>
      <c r="E42" s="149">
        <v>2507.9560708622394</v>
      </c>
      <c r="F42" s="150">
        <v>5.3475000000000009E-2</v>
      </c>
      <c r="G42" s="149">
        <v>52079.675983031804</v>
      </c>
      <c r="H42" s="149">
        <v>2598.041565138773</v>
      </c>
      <c r="I42" s="149">
        <v>5162.1128250079437</v>
      </c>
      <c r="J42" s="149">
        <v>2540.0380427688297</v>
      </c>
      <c r="K42" s="149">
        <v>1349</v>
      </c>
      <c r="L42" s="149">
        <v>588</v>
      </c>
      <c r="N42" s="149">
        <f>AVERAGE($C$4:C42)</f>
        <v>-344.60191378242712</v>
      </c>
      <c r="O42" s="149">
        <f>AVERAGE($D$4:D42)</f>
        <v>2077.2981975912476</v>
      </c>
      <c r="P42" s="149">
        <f>AVERAGE($E$4:E42)</f>
        <v>2421.9001113736754</v>
      </c>
    </row>
    <row r="43" spans="2:16" x14ac:dyDescent="0.25">
      <c r="B43" s="53">
        <v>40</v>
      </c>
      <c r="C43" s="149">
        <v>181.6443241960219</v>
      </c>
      <c r="D43" s="149">
        <v>2071.0096039323103</v>
      </c>
      <c r="E43" s="149">
        <v>1889.3652797362884</v>
      </c>
      <c r="F43" s="150">
        <v>4.8841666666666672E-2</v>
      </c>
      <c r="G43" s="149">
        <v>51211.320324360109</v>
      </c>
      <c r="H43" s="149">
        <v>2487.9757231736212</v>
      </c>
      <c r="I43" s="149">
        <v>5183.2578059894622</v>
      </c>
      <c r="J43" s="149">
        <v>2616.8417339881976</v>
      </c>
      <c r="K43" s="149">
        <v>1221</v>
      </c>
      <c r="L43" s="149">
        <v>633</v>
      </c>
      <c r="N43" s="149">
        <f>AVERAGE($C$4:C43)</f>
        <v>-331.44575783296585</v>
      </c>
      <c r="O43" s="149">
        <f>AVERAGE($D$4:D43)</f>
        <v>2077.1409827497741</v>
      </c>
      <c r="P43" s="149">
        <f>AVERAGE($E$4:E43)</f>
        <v>2408.5867405827407</v>
      </c>
    </row>
    <row r="44" spans="2:16" x14ac:dyDescent="0.25">
      <c r="B44" s="53">
        <v>41</v>
      </c>
      <c r="C44" s="149">
        <v>-235.71804335947809</v>
      </c>
      <c r="D44" s="149">
        <v>2085.3984473738547</v>
      </c>
      <c r="E44" s="149">
        <v>2321.1164907333327</v>
      </c>
      <c r="F44" s="150">
        <v>5.3475000000000009E-2</v>
      </c>
      <c r="G44" s="149">
        <v>51317.804390999292</v>
      </c>
      <c r="H44" s="149">
        <v>2572.3836864748355</v>
      </c>
      <c r="I44" s="149">
        <v>5161.5335281387961</v>
      </c>
      <c r="J44" s="149">
        <v>2637.9531014305353</v>
      </c>
      <c r="K44" s="149">
        <v>918</v>
      </c>
      <c r="L44" s="149">
        <v>419</v>
      </c>
      <c r="N44" s="149">
        <f>AVERAGE($C$4:C44)</f>
        <v>-329.11093552873444</v>
      </c>
      <c r="O44" s="149">
        <f>AVERAGE($D$4:D44)</f>
        <v>2077.3423843259711</v>
      </c>
      <c r="P44" s="149">
        <f>AVERAGE($E$4:E44)</f>
        <v>2406.4533198547065</v>
      </c>
    </row>
    <row r="45" spans="2:16" x14ac:dyDescent="0.25">
      <c r="B45" s="53">
        <v>42</v>
      </c>
      <c r="C45" s="149">
        <v>-1047.5031776652772</v>
      </c>
      <c r="D45" s="149">
        <v>2085.3984473738547</v>
      </c>
      <c r="E45" s="149">
        <v>3132.9016250391319</v>
      </c>
      <c r="F45" s="150">
        <v>5.3475000000000009E-2</v>
      </c>
      <c r="G45" s="149">
        <v>52504.713693712707</v>
      </c>
      <c r="H45" s="149">
        <v>2547.8093413216075</v>
      </c>
      <c r="I45" s="149">
        <v>5191.3046231438739</v>
      </c>
      <c r="J45" s="149">
        <v>2616.9342364098593</v>
      </c>
      <c r="K45" s="149">
        <v>663</v>
      </c>
      <c r="L45" s="149">
        <v>862</v>
      </c>
      <c r="N45" s="149">
        <f>AVERAGE($C$4:C45)</f>
        <v>-346.21551272246171</v>
      </c>
      <c r="O45" s="149">
        <f>AVERAGE($D$4:D45)</f>
        <v>2077.5341953509205</v>
      </c>
      <c r="P45" s="149">
        <f>AVERAGE($E$4:E45)</f>
        <v>2423.7497080733833</v>
      </c>
    </row>
    <row r="46" spans="2:16" x14ac:dyDescent="0.25">
      <c r="B46" s="53">
        <v>43</v>
      </c>
      <c r="C46" s="149">
        <v>-1986.3939446870863</v>
      </c>
      <c r="D46" s="149">
        <v>2085.3984473738547</v>
      </c>
      <c r="E46" s="149">
        <v>4071.792392060941</v>
      </c>
      <c r="F46" s="150">
        <v>5.3475000000000009E-2</v>
      </c>
      <c r="G46" s="149">
        <v>53488.863752552548</v>
      </c>
      <c r="H46" s="149">
        <v>2519.0072400498557</v>
      </c>
      <c r="I46" s="149">
        <v>5354.3619661875036</v>
      </c>
      <c r="J46" s="149">
        <v>2587.2155947005522</v>
      </c>
      <c r="K46" s="149">
        <v>470</v>
      </c>
      <c r="L46" s="149">
        <v>761</v>
      </c>
      <c r="N46" s="149">
        <f>AVERAGE($C$4:C46)</f>
        <v>-384.3591971867553</v>
      </c>
      <c r="O46" s="149">
        <f>AVERAGE($D$4:D46)</f>
        <v>2077.7170849328495</v>
      </c>
      <c r="P46" s="149">
        <f>AVERAGE($E$4:E46)</f>
        <v>2462.0762821196054</v>
      </c>
    </row>
    <row r="47" spans="2:16" x14ac:dyDescent="0.25">
      <c r="B47" s="53">
        <v>44</v>
      </c>
      <c r="C47" s="149">
        <v>-976.37142828799961</v>
      </c>
      <c r="D47" s="149">
        <v>2085.3984473738547</v>
      </c>
      <c r="E47" s="149">
        <v>3061.7698756618543</v>
      </c>
      <c r="F47" s="150">
        <v>5.3475000000000009E-2</v>
      </c>
      <c r="G47" s="149">
        <v>52485.178804962066</v>
      </c>
      <c r="H47" s="149">
        <v>2566.3378590951374</v>
      </c>
      <c r="I47" s="149">
        <v>5253.9967682680817</v>
      </c>
      <c r="J47" s="149">
        <v>2527.0933714830685</v>
      </c>
      <c r="K47" s="149">
        <v>891</v>
      </c>
      <c r="L47" s="149">
        <v>712</v>
      </c>
      <c r="N47" s="149">
        <f>AVERAGE($C$4:C47)</f>
        <v>-397.81402062087449</v>
      </c>
      <c r="O47" s="149">
        <f>AVERAGE($D$4:D47)</f>
        <v>2077.8916613519632</v>
      </c>
      <c r="P47" s="149">
        <f>AVERAGE($E$4:E47)</f>
        <v>2475.7056819728382</v>
      </c>
    </row>
    <row r="48" spans="2:16" x14ac:dyDescent="0.25">
      <c r="B48" s="53">
        <v>45</v>
      </c>
      <c r="C48" s="149">
        <v>-900.65186889545703</v>
      </c>
      <c r="D48" s="149">
        <v>2085.3984473738547</v>
      </c>
      <c r="E48" s="149">
        <v>2986.0503162693117</v>
      </c>
      <c r="F48" s="150">
        <v>5.3475000000000009E-2</v>
      </c>
      <c r="G48" s="149">
        <v>52960.795445902128</v>
      </c>
      <c r="H48" s="149">
        <v>2600.6575107892427</v>
      </c>
      <c r="I48" s="149">
        <v>5232.0636782643487</v>
      </c>
      <c r="J48" s="149">
        <v>2566.972899973438</v>
      </c>
      <c r="K48" s="149">
        <v>1212</v>
      </c>
      <c r="L48" s="149">
        <v>909</v>
      </c>
      <c r="N48" s="149">
        <f>AVERAGE($C$4:C48)</f>
        <v>-408.98819502697631</v>
      </c>
      <c r="O48" s="149">
        <f>AVERAGE($D$4:D48)</f>
        <v>2078.0584788191163</v>
      </c>
      <c r="P48" s="149">
        <f>AVERAGE($E$4:E48)</f>
        <v>2487.0466738460932</v>
      </c>
    </row>
    <row r="49" spans="2:16" x14ac:dyDescent="0.25">
      <c r="B49" s="53">
        <v>46</v>
      </c>
      <c r="C49" s="149">
        <v>-113.36439458357472</v>
      </c>
      <c r="D49" s="149">
        <v>2085.3984473738547</v>
      </c>
      <c r="E49" s="149">
        <v>2198.7628419574294</v>
      </c>
      <c r="F49" s="150">
        <v>5.3475000000000009E-2</v>
      </c>
      <c r="G49" s="149">
        <v>50755.645405722178</v>
      </c>
      <c r="H49" s="149">
        <v>2480.3381491036284</v>
      </c>
      <c r="I49" s="149">
        <v>5018.9732225054131</v>
      </c>
      <c r="J49" s="149">
        <v>2496.3420201278905</v>
      </c>
      <c r="K49" s="149">
        <v>666</v>
      </c>
      <c r="L49" s="149">
        <v>638</v>
      </c>
      <c r="N49" s="149">
        <f>AVERAGE($C$4:C49)</f>
        <v>-402.56159066951108</v>
      </c>
      <c r="O49" s="149">
        <f>AVERAGE($D$4:D49)</f>
        <v>2078.2180433529147</v>
      </c>
      <c r="P49" s="149">
        <f>AVERAGE($E$4:E49)</f>
        <v>2480.7796340224268</v>
      </c>
    </row>
    <row r="50" spans="2:16" x14ac:dyDescent="0.25">
      <c r="B50" s="53">
        <v>47</v>
      </c>
      <c r="C50" s="149">
        <v>771.55948522872814</v>
      </c>
      <c r="D50" s="149">
        <v>2085.3984473738547</v>
      </c>
      <c r="E50" s="149">
        <v>1313.8389621451265</v>
      </c>
      <c r="F50" s="150">
        <v>5.3475000000000009E-2</v>
      </c>
      <c r="G50" s="149">
        <v>49927.579193941965</v>
      </c>
      <c r="H50" s="149">
        <v>2602.2016318643546</v>
      </c>
      <c r="I50" s="149">
        <v>4964.7673333855355</v>
      </c>
      <c r="J50" s="149">
        <v>2449.7730644722023</v>
      </c>
      <c r="K50" s="149">
        <v>911</v>
      </c>
      <c r="L50" s="149">
        <v>650</v>
      </c>
      <c r="N50" s="149">
        <f>AVERAGE($C$4:C50)</f>
        <v>-377.58029118231445</v>
      </c>
      <c r="O50" s="149">
        <f>AVERAGE($D$4:D50)</f>
        <v>2078.3708179065516</v>
      </c>
      <c r="P50" s="149">
        <f>AVERAGE($E$4:E50)</f>
        <v>2455.9511090888668</v>
      </c>
    </row>
    <row r="51" spans="2:16" x14ac:dyDescent="0.25">
      <c r="B51" s="53">
        <v>48</v>
      </c>
      <c r="C51" s="149">
        <v>-712.11168183623658</v>
      </c>
      <c r="D51" s="149">
        <v>2085.3984473738547</v>
      </c>
      <c r="E51" s="149">
        <v>2797.5101292100912</v>
      </c>
      <c r="F51" s="150">
        <v>5.3475000000000009E-2</v>
      </c>
      <c r="G51" s="149">
        <v>51603.412268171604</v>
      </c>
      <c r="H51" s="149">
        <v>2494.6411929025589</v>
      </c>
      <c r="I51" s="149">
        <v>5101.954795532195</v>
      </c>
      <c r="J51" s="149">
        <v>2558.390156685773</v>
      </c>
      <c r="K51" s="149">
        <v>896</v>
      </c>
      <c r="L51" s="149">
        <v>348</v>
      </c>
      <c r="N51" s="149">
        <f>AVERAGE($C$4:C51)</f>
        <v>-384.54969515427115</v>
      </c>
      <c r="O51" s="149">
        <f>AVERAGE($D$4:D51)</f>
        <v>2078.5172268537872</v>
      </c>
      <c r="P51" s="149">
        <f>AVERAGE($E$4:E51)</f>
        <v>2463.066922008059</v>
      </c>
    </row>
    <row r="52" spans="2:16" x14ac:dyDescent="0.25">
      <c r="B52" s="53">
        <v>49</v>
      </c>
      <c r="C52" s="149">
        <v>994.87049299029923</v>
      </c>
      <c r="D52" s="149">
        <v>2085.3984473738547</v>
      </c>
      <c r="E52" s="149">
        <v>1090.5279543835554</v>
      </c>
      <c r="F52" s="150">
        <v>5.3475000000000009E-2</v>
      </c>
      <c r="G52" s="149">
        <v>49973.696255506242</v>
      </c>
      <c r="H52" s="149">
        <v>2656.57590214941</v>
      </c>
      <c r="I52" s="149">
        <v>5029.9861131298831</v>
      </c>
      <c r="J52" s="149">
        <v>2430.4358357090427</v>
      </c>
      <c r="K52" s="149">
        <v>1009</v>
      </c>
      <c r="L52" s="149">
        <v>777</v>
      </c>
      <c r="N52" s="149">
        <f>AVERAGE($C$4:C52)</f>
        <v>-356.39826274315743</v>
      </c>
      <c r="O52" s="149">
        <f>AVERAGE($D$4:D52)</f>
        <v>2078.6576599256255</v>
      </c>
      <c r="P52" s="149">
        <f>AVERAGE($E$4:E52)</f>
        <v>2435.0559226687833</v>
      </c>
    </row>
    <row r="53" spans="2:16" x14ac:dyDescent="0.25">
      <c r="B53" s="53">
        <v>50</v>
      </c>
      <c r="C53" s="149">
        <v>-265.19097520276364</v>
      </c>
      <c r="D53" s="149">
        <v>2085.3984473738547</v>
      </c>
      <c r="E53" s="149">
        <v>2350.5894225766183</v>
      </c>
      <c r="F53" s="150">
        <v>5.3475000000000009E-2</v>
      </c>
      <c r="G53" s="149">
        <v>51419.835788307908</v>
      </c>
      <c r="H53" s="149">
        <v>2678.2905834652333</v>
      </c>
      <c r="I53" s="149">
        <v>5135.269479502892</v>
      </c>
      <c r="J53" s="149">
        <v>2582.5004855805419</v>
      </c>
      <c r="K53" s="149">
        <v>655</v>
      </c>
      <c r="L53" s="149">
        <v>723</v>
      </c>
      <c r="N53" s="149">
        <f>AVERAGE($C$4:C53)</f>
        <v>-354.57411699234962</v>
      </c>
      <c r="O53" s="149">
        <f>AVERAGE($D$4:D53)</f>
        <v>2078.7924756745897</v>
      </c>
      <c r="P53" s="149">
        <f>AVERAGE($E$4:E53)</f>
        <v>2433.3665926669401</v>
      </c>
    </row>
    <row r="54" spans="2:16" x14ac:dyDescent="0.25">
      <c r="B54" s="53">
        <v>51</v>
      </c>
      <c r="C54" s="149">
        <v>-1390.2779497324223</v>
      </c>
      <c r="D54" s="149">
        <v>2056.6821673019708</v>
      </c>
      <c r="E54" s="149">
        <v>3446.9601170343931</v>
      </c>
      <c r="F54" s="150">
        <v>4.4208333333333336E-2</v>
      </c>
      <c r="G54" s="149">
        <v>53213.430117388176</v>
      </c>
      <c r="H54" s="149">
        <v>2562.8684681653963</v>
      </c>
      <c r="I54" s="149">
        <v>5266.9065351949585</v>
      </c>
      <c r="J54" s="149">
        <v>2507.4165061963627</v>
      </c>
      <c r="K54" s="149">
        <v>1462</v>
      </c>
      <c r="L54" s="149">
        <v>398</v>
      </c>
      <c r="N54" s="149">
        <f>AVERAGE($C$4:C54)</f>
        <v>-374.88203528137063</v>
      </c>
      <c r="O54" s="149">
        <f>AVERAGE($D$4:D54)</f>
        <v>2078.3589402163034</v>
      </c>
      <c r="P54" s="149">
        <f>AVERAGE($E$4:E54)</f>
        <v>2453.2409754976748</v>
      </c>
    </row>
    <row r="55" spans="2:16" x14ac:dyDescent="0.25">
      <c r="B55" s="53">
        <v>52</v>
      </c>
      <c r="C55" s="149">
        <v>-618.23806020050961</v>
      </c>
      <c r="D55" s="149">
        <v>2085.3984473738547</v>
      </c>
      <c r="E55" s="149">
        <v>2703.6365075743643</v>
      </c>
      <c r="F55" s="150">
        <v>5.3475000000000009E-2</v>
      </c>
      <c r="G55" s="149">
        <v>51616.754690213806</v>
      </c>
      <c r="H55" s="149">
        <v>2593.221603177235</v>
      </c>
      <c r="I55" s="149">
        <v>5108.7612257421788</v>
      </c>
      <c r="J55" s="149">
        <v>2485.6877652879748</v>
      </c>
      <c r="K55" s="149">
        <v>593</v>
      </c>
      <c r="L55" s="149">
        <v>749</v>
      </c>
      <c r="N55" s="149">
        <f>AVERAGE($C$4:C55)</f>
        <v>-379.56195883750792</v>
      </c>
      <c r="O55" s="149">
        <f>AVERAGE($D$4:D55)</f>
        <v>2078.4943153539484</v>
      </c>
      <c r="P55" s="149">
        <f>AVERAGE($E$4:E55)</f>
        <v>2458.0562741914573</v>
      </c>
    </row>
    <row r="56" spans="2:16" x14ac:dyDescent="0.25">
      <c r="B56" s="53">
        <v>53</v>
      </c>
      <c r="C56" s="149">
        <v>-902.21501531558897</v>
      </c>
      <c r="D56" s="149">
        <v>2085.3984473738547</v>
      </c>
      <c r="E56" s="149">
        <v>2987.6134626894436</v>
      </c>
      <c r="F56" s="150">
        <v>5.3475000000000009E-2</v>
      </c>
      <c r="G56" s="149">
        <v>51965.262596396802</v>
      </c>
      <c r="H56" s="149">
        <v>2577.0728598985525</v>
      </c>
      <c r="I56" s="149">
        <v>5129.3784001046961</v>
      </c>
      <c r="J56" s="149">
        <v>2581.7560464932894</v>
      </c>
      <c r="K56" s="149">
        <v>781</v>
      </c>
      <c r="L56" s="149">
        <v>454</v>
      </c>
      <c r="N56" s="149">
        <f>AVERAGE($C$4:C56)</f>
        <v>-389.42333726162269</v>
      </c>
      <c r="O56" s="149">
        <f>AVERAGE($D$4:D56)</f>
        <v>2078.6245819958335</v>
      </c>
      <c r="P56" s="149">
        <f>AVERAGE($E$4:E56)</f>
        <v>2468.0479192574571</v>
      </c>
    </row>
    <row r="57" spans="2:16" x14ac:dyDescent="0.25">
      <c r="B57" s="53">
        <v>54</v>
      </c>
      <c r="C57" s="149">
        <v>-320.87669138941374</v>
      </c>
      <c r="D57" s="149">
        <v>2085.3984473738547</v>
      </c>
      <c r="E57" s="149">
        <v>2406.2751387632684</v>
      </c>
      <c r="F57" s="150">
        <v>5.3475000000000009E-2</v>
      </c>
      <c r="G57" s="149">
        <v>51689.633248067417</v>
      </c>
      <c r="H57" s="149">
        <v>2497.8043427405973</v>
      </c>
      <c r="I57" s="149">
        <v>5075.1762292077619</v>
      </c>
      <c r="J57" s="149">
        <v>2619.2702911265142</v>
      </c>
      <c r="K57" s="149">
        <v>1143</v>
      </c>
      <c r="L57" s="149">
        <v>639</v>
      </c>
      <c r="N57" s="149">
        <f>AVERAGE($C$4:C57)</f>
        <v>-388.15395493065586</v>
      </c>
      <c r="O57" s="149">
        <f>AVERAGE($D$4:D57)</f>
        <v>2078.7500239472784</v>
      </c>
      <c r="P57" s="149">
        <f>AVERAGE($E$4:E57)</f>
        <v>2466.9039788779346</v>
      </c>
    </row>
    <row r="58" spans="2:16" x14ac:dyDescent="0.25">
      <c r="B58" s="53">
        <v>55</v>
      </c>
      <c r="C58" s="149">
        <v>-26.285779873011506</v>
      </c>
      <c r="D58" s="149">
        <v>2071.0096039323103</v>
      </c>
      <c r="E58" s="149">
        <v>2097.2953838053218</v>
      </c>
      <c r="F58" s="150">
        <v>4.8841666666666672E-2</v>
      </c>
      <c r="G58" s="149">
        <v>51042.76699114863</v>
      </c>
      <c r="H58" s="149">
        <v>2631.0590774963612</v>
      </c>
      <c r="I58" s="149">
        <v>5100.5261347558553</v>
      </c>
      <c r="J58" s="149">
        <v>2546.0240876013013</v>
      </c>
      <c r="K58" s="149">
        <v>732</v>
      </c>
      <c r="L58" s="149">
        <v>704</v>
      </c>
      <c r="N58" s="149">
        <f>AVERAGE($C$4:C58)</f>
        <v>-381.57453356597142</v>
      </c>
      <c r="O58" s="149">
        <f>AVERAGE($D$4:D58)</f>
        <v>2078.609289037915</v>
      </c>
      <c r="P58" s="149">
        <f>AVERAGE($E$4:E58)</f>
        <v>2460.1838226038872</v>
      </c>
    </row>
    <row r="59" spans="2:16" x14ac:dyDescent="0.25">
      <c r="B59" s="53">
        <v>56</v>
      </c>
      <c r="C59" s="149">
        <v>-1114.4213296729067</v>
      </c>
      <c r="D59" s="149">
        <v>2085.3984473738547</v>
      </c>
      <c r="E59" s="149">
        <v>3199.8197770467614</v>
      </c>
      <c r="F59" s="150">
        <v>5.3475000000000009E-2</v>
      </c>
      <c r="G59" s="149">
        <v>51921.217662639785</v>
      </c>
      <c r="H59" s="149">
        <v>2489.5059096302475</v>
      </c>
      <c r="I59" s="149">
        <v>5293.3883173986442</v>
      </c>
      <c r="J59" s="149">
        <v>2460.010252763976</v>
      </c>
      <c r="K59" s="149">
        <v>477</v>
      </c>
      <c r="L59" s="149">
        <v>494</v>
      </c>
      <c r="N59" s="149">
        <f>AVERAGE($C$4:C59)</f>
        <v>-394.66108349645236</v>
      </c>
      <c r="O59" s="149">
        <f>AVERAGE($D$4:D59)</f>
        <v>2078.7305240081996</v>
      </c>
      <c r="P59" s="149">
        <f>AVERAGE($E$4:E59)</f>
        <v>2473.3916075046532</v>
      </c>
    </row>
    <row r="60" spans="2:16" x14ac:dyDescent="0.25">
      <c r="B60" s="53">
        <v>57</v>
      </c>
      <c r="C60" s="149">
        <v>-824.7203412108106</v>
      </c>
      <c r="D60" s="149">
        <v>2085.3984473738547</v>
      </c>
      <c r="E60" s="149">
        <v>2910.1187885846653</v>
      </c>
      <c r="F60" s="150">
        <v>5.3475000000000009E-2</v>
      </c>
      <c r="G60" s="149">
        <v>52015.589461659969</v>
      </c>
      <c r="H60" s="149">
        <v>2623.9091127084553</v>
      </c>
      <c r="I60" s="149">
        <v>5203.945819529079</v>
      </c>
      <c r="J60" s="149">
        <v>2526.5475821531409</v>
      </c>
      <c r="K60" s="149">
        <v>1070</v>
      </c>
      <c r="L60" s="149">
        <v>246</v>
      </c>
      <c r="N60" s="149">
        <f>AVERAGE($C$4:C60)</f>
        <v>-402.20598275459901</v>
      </c>
      <c r="O60" s="149">
        <f>AVERAGE($D$4:D60)</f>
        <v>2078.847505119878</v>
      </c>
      <c r="P60" s="149">
        <f>AVERAGE($E$4:E60)</f>
        <v>2481.0534878744775</v>
      </c>
    </row>
    <row r="61" spans="2:16" x14ac:dyDescent="0.25">
      <c r="B61" s="53">
        <v>58</v>
      </c>
      <c r="C61" s="149">
        <v>312.36878476747825</v>
      </c>
      <c r="D61" s="149">
        <v>2085.3984473738547</v>
      </c>
      <c r="E61" s="149">
        <v>1773.0296626063764</v>
      </c>
      <c r="F61" s="150">
        <v>5.3475000000000009E-2</v>
      </c>
      <c r="G61" s="149">
        <v>51122.287197670194</v>
      </c>
      <c r="H61" s="149">
        <v>2625.7317961271892</v>
      </c>
      <c r="I61" s="149">
        <v>5037.049780708503</v>
      </c>
      <c r="J61" s="149">
        <v>2701.6800810380678</v>
      </c>
      <c r="K61" s="149">
        <v>1068</v>
      </c>
      <c r="L61" s="149">
        <v>766</v>
      </c>
      <c r="N61" s="149">
        <f>AVERAGE($C$4:C61)</f>
        <v>-389.88572814214945</v>
      </c>
      <c r="O61" s="149">
        <f>AVERAGE($D$4:D61)</f>
        <v>2078.9604524001188</v>
      </c>
      <c r="P61" s="149">
        <f>AVERAGE($E$4:E61)</f>
        <v>2468.8461805422689</v>
      </c>
    </row>
    <row r="62" spans="2:16" x14ac:dyDescent="0.25">
      <c r="B62" s="53">
        <v>59</v>
      </c>
      <c r="C62" s="149">
        <v>-417.10618443260728</v>
      </c>
      <c r="D62" s="149">
        <v>2085.3984473738547</v>
      </c>
      <c r="E62" s="149">
        <v>2502.5046318064619</v>
      </c>
      <c r="F62" s="150">
        <v>5.3475000000000009E-2</v>
      </c>
      <c r="G62" s="149">
        <v>52158.337839979729</v>
      </c>
      <c r="H62" s="149">
        <v>2542.0102704442434</v>
      </c>
      <c r="I62" s="149">
        <v>5243.7690037971879</v>
      </c>
      <c r="J62" s="149">
        <v>2658.8893144417616</v>
      </c>
      <c r="K62" s="149">
        <v>1373</v>
      </c>
      <c r="L62" s="149">
        <v>505</v>
      </c>
      <c r="N62" s="149">
        <f>AVERAGE($C$4:C62)</f>
        <v>-390.34709180808937</v>
      </c>
      <c r="O62" s="149">
        <f>AVERAGE($D$4:D62)</f>
        <v>2079.0695709589959</v>
      </c>
      <c r="P62" s="149">
        <f>AVERAGE($E$4:E62)</f>
        <v>2469.4166627670857</v>
      </c>
    </row>
    <row r="63" spans="2:16" x14ac:dyDescent="0.25">
      <c r="B63" s="53">
        <v>60</v>
      </c>
      <c r="C63" s="149">
        <v>-741.03160996998031</v>
      </c>
      <c r="D63" s="149">
        <v>2085.3984473738547</v>
      </c>
      <c r="E63" s="149">
        <v>2826.430057343835</v>
      </c>
      <c r="F63" s="150">
        <v>5.3475000000000009E-2</v>
      </c>
      <c r="G63" s="149">
        <v>52078.145307558036</v>
      </c>
      <c r="H63" s="149">
        <v>2575.8903933788997</v>
      </c>
      <c r="I63" s="149">
        <v>5232.7043274693588</v>
      </c>
      <c r="J63" s="149">
        <v>2539.9745534915305</v>
      </c>
      <c r="K63" s="149">
        <v>812</v>
      </c>
      <c r="L63" s="149">
        <v>677</v>
      </c>
      <c r="N63" s="149">
        <f>AVERAGE($C$4:C63)</f>
        <v>-396.19183377745424</v>
      </c>
      <c r="O63" s="149">
        <f>AVERAGE($D$4:D63)</f>
        <v>2079.1750522325765</v>
      </c>
      <c r="P63" s="149">
        <f>AVERAGE($E$4:E63)</f>
        <v>2475.3668860100311</v>
      </c>
    </row>
    <row r="64" spans="2:16" x14ac:dyDescent="0.25">
      <c r="B64" s="53">
        <v>61</v>
      </c>
      <c r="C64" s="149">
        <v>-376.92507279969641</v>
      </c>
      <c r="D64" s="149">
        <v>2071.0096039323103</v>
      </c>
      <c r="E64" s="149">
        <v>2447.9346767320067</v>
      </c>
      <c r="F64" s="150">
        <v>4.8841666666666672E-2</v>
      </c>
      <c r="G64" s="149">
        <v>51594.221620531462</v>
      </c>
      <c r="H64" s="149">
        <v>2537.7932235247613</v>
      </c>
      <c r="I64" s="149">
        <v>5215.3228569824914</v>
      </c>
      <c r="J64" s="149">
        <v>2498.6487325707376</v>
      </c>
      <c r="K64" s="149">
        <v>695</v>
      </c>
      <c r="L64" s="149">
        <v>880</v>
      </c>
      <c r="N64" s="149">
        <f>AVERAGE($C$4:C64)</f>
        <v>-395.87598523683522</v>
      </c>
      <c r="O64" s="149">
        <f>AVERAGE($D$4:D64)</f>
        <v>2079.0411924243754</v>
      </c>
      <c r="P64" s="149">
        <f>AVERAGE($E$4:E64)</f>
        <v>2474.9171776612111</v>
      </c>
    </row>
    <row r="65" spans="2:16" x14ac:dyDescent="0.25">
      <c r="B65" s="53">
        <v>62</v>
      </c>
      <c r="C65" s="149">
        <v>79.196698541335536</v>
      </c>
      <c r="D65" s="149">
        <v>2085.3984473738547</v>
      </c>
      <c r="E65" s="149">
        <v>2006.2017488325191</v>
      </c>
      <c r="F65" s="150">
        <v>5.3475000000000009E-2</v>
      </c>
      <c r="G65" s="149">
        <v>50535.459640771616</v>
      </c>
      <c r="H65" s="149">
        <v>2630.9225542174663</v>
      </c>
      <c r="I65" s="149">
        <v>5045.6029303960267</v>
      </c>
      <c r="J65" s="149">
        <v>2503.6435085790113</v>
      </c>
      <c r="K65" s="149">
        <v>723</v>
      </c>
      <c r="L65" s="149">
        <v>417</v>
      </c>
      <c r="N65" s="149">
        <f>AVERAGE($C$4:C65)</f>
        <v>-388.21352259525185</v>
      </c>
      <c r="O65" s="149">
        <f>AVERAGE($D$4:D65)</f>
        <v>2079.1437287945282</v>
      </c>
      <c r="P65" s="149">
        <f>AVERAGE($E$4:E65)</f>
        <v>2467.3572513897802</v>
      </c>
    </row>
    <row r="66" spans="2:16" x14ac:dyDescent="0.25">
      <c r="B66" s="53">
        <v>63</v>
      </c>
      <c r="C66" s="149">
        <v>-1633.7589620115687</v>
      </c>
      <c r="D66" s="149">
        <v>2085.3984473738547</v>
      </c>
      <c r="E66" s="149">
        <v>3719.1574093854233</v>
      </c>
      <c r="F66" s="150">
        <v>5.3475000000000009E-2</v>
      </c>
      <c r="G66" s="149">
        <v>53333.027045577182</v>
      </c>
      <c r="H66" s="149">
        <v>2550.7443501645002</v>
      </c>
      <c r="I66" s="149">
        <v>5299.7001940975179</v>
      </c>
      <c r="J66" s="149">
        <v>2534.0972780449251</v>
      </c>
      <c r="K66" s="149">
        <v>1163</v>
      </c>
      <c r="L66" s="149">
        <v>429</v>
      </c>
      <c r="N66" s="149">
        <f>AVERAGE($C$4:C66)</f>
        <v>-407.98408512566959</v>
      </c>
      <c r="O66" s="149">
        <f>AVERAGE($D$4:D66)</f>
        <v>2079.2430100418192</v>
      </c>
      <c r="P66" s="149">
        <f>AVERAGE($E$4:E66)</f>
        <v>2487.2270951674891</v>
      </c>
    </row>
    <row r="67" spans="2:16" x14ac:dyDescent="0.25">
      <c r="B67" s="53">
        <v>64</v>
      </c>
      <c r="C67" s="149">
        <v>-152.06793094203294</v>
      </c>
      <c r="D67" s="149">
        <v>2085.3984473738547</v>
      </c>
      <c r="E67" s="149">
        <v>2237.4663783158876</v>
      </c>
      <c r="F67" s="150">
        <v>5.3475000000000009E-2</v>
      </c>
      <c r="G67" s="149">
        <v>52006.877771166561</v>
      </c>
      <c r="H67" s="149">
        <v>2462.6511887759079</v>
      </c>
      <c r="I67" s="149">
        <v>5160.5039908686631</v>
      </c>
      <c r="J67" s="149">
        <v>2615.3511570886681</v>
      </c>
      <c r="K67" s="149">
        <v>1256</v>
      </c>
      <c r="L67" s="149">
        <v>1008</v>
      </c>
      <c r="N67" s="149">
        <f>AVERAGE($C$4:C67)</f>
        <v>-403.98539521655027</v>
      </c>
      <c r="O67" s="149">
        <f>AVERAGE($D$4:D67)</f>
        <v>2079.3391887501325</v>
      </c>
      <c r="P67" s="149">
        <f>AVERAGE($E$4:E67)</f>
        <v>2483.3245839666824</v>
      </c>
    </row>
    <row r="68" spans="2:16" x14ac:dyDescent="0.25">
      <c r="B68" s="53">
        <v>65</v>
      </c>
      <c r="C68" s="149">
        <v>-1799.1868415353397</v>
      </c>
      <c r="D68" s="149">
        <v>2085.3984473738547</v>
      </c>
      <c r="E68" s="149">
        <v>3884.5852889091943</v>
      </c>
      <c r="F68" s="150">
        <v>5.3475000000000009E-2</v>
      </c>
      <c r="G68" s="149">
        <v>53153.591746963124</v>
      </c>
      <c r="H68" s="149">
        <v>2531.2290480349307</v>
      </c>
      <c r="I68" s="149">
        <v>5332.7909642555423</v>
      </c>
      <c r="J68" s="149">
        <v>2554.3016619976925</v>
      </c>
      <c r="K68" s="149">
        <v>1028</v>
      </c>
      <c r="L68" s="149">
        <v>144</v>
      </c>
      <c r="N68" s="149">
        <f>AVERAGE($C$4:C68)</f>
        <v>-425.45003285222396</v>
      </c>
      <c r="O68" s="149">
        <f>AVERAGE($D$4:D68)</f>
        <v>2079.4324081135742</v>
      </c>
      <c r="P68" s="149">
        <f>AVERAGE($E$4:E68)</f>
        <v>2504.8824409657982</v>
      </c>
    </row>
    <row r="69" spans="2:16" x14ac:dyDescent="0.25">
      <c r="B69" s="53">
        <v>66</v>
      </c>
      <c r="C69" s="149">
        <v>-1463.5258691504114</v>
      </c>
      <c r="D69" s="149">
        <v>2085.3984473738547</v>
      </c>
      <c r="E69" s="149">
        <v>3548.924316524266</v>
      </c>
      <c r="F69" s="150">
        <v>5.3475000000000009E-2</v>
      </c>
      <c r="G69" s="149">
        <v>52624.320349262518</v>
      </c>
      <c r="H69" s="149">
        <v>2500.1858567763511</v>
      </c>
      <c r="I69" s="149">
        <v>5244.5833045295894</v>
      </c>
      <c r="J69" s="149">
        <v>2560.8573307627867</v>
      </c>
      <c r="K69" s="149">
        <v>554</v>
      </c>
      <c r="L69" s="149">
        <v>621</v>
      </c>
      <c r="N69" s="149">
        <f>AVERAGE($C$4:C69)</f>
        <v>-441.17845461431773</v>
      </c>
      <c r="O69" s="149">
        <f>AVERAGE($D$4:D69)</f>
        <v>2079.5228026478212</v>
      </c>
      <c r="P69" s="149">
        <f>AVERAGE($E$4:E69)</f>
        <v>2520.7012572621388</v>
      </c>
    </row>
    <row r="70" spans="2:16" x14ac:dyDescent="0.25">
      <c r="B70" s="53">
        <v>67</v>
      </c>
      <c r="C70" s="149">
        <v>-280.54871126358466</v>
      </c>
      <c r="D70" s="149">
        <v>2085.3984473738547</v>
      </c>
      <c r="E70" s="149">
        <v>2365.9471586374393</v>
      </c>
      <c r="F70" s="150">
        <v>5.3475000000000009E-2</v>
      </c>
      <c r="G70" s="149">
        <v>50554.011651454697</v>
      </c>
      <c r="H70" s="149">
        <v>2565.7231664186638</v>
      </c>
      <c r="I70" s="149">
        <v>5072.3435824853996</v>
      </c>
      <c r="J70" s="149">
        <v>2539.972492715372</v>
      </c>
      <c r="K70" s="149">
        <v>440</v>
      </c>
      <c r="L70" s="149">
        <v>271</v>
      </c>
      <c r="N70" s="149">
        <f>AVERAGE($C$4:C70)</f>
        <v>-438.78099575833664</v>
      </c>
      <c r="O70" s="149">
        <f>AVERAGE($D$4:D70)</f>
        <v>2079.610498837762</v>
      </c>
      <c r="P70" s="149">
        <f>AVERAGE($E$4:E70)</f>
        <v>2518.3914945960983</v>
      </c>
    </row>
    <row r="71" spans="2:16" x14ac:dyDescent="0.25">
      <c r="B71" s="53">
        <v>68</v>
      </c>
      <c r="C71" s="149">
        <v>-293.09507058153031</v>
      </c>
      <c r="D71" s="149">
        <v>2056.6821673019708</v>
      </c>
      <c r="E71" s="149">
        <v>2349.7772378835011</v>
      </c>
      <c r="F71" s="150">
        <v>4.4208333333333336E-2</v>
      </c>
      <c r="G71" s="149">
        <v>51871.642554017155</v>
      </c>
      <c r="H71" s="149">
        <v>2664.5736780501861</v>
      </c>
      <c r="I71" s="149">
        <v>5043.6336232069843</v>
      </c>
      <c r="J71" s="149">
        <v>2464.6752438671501</v>
      </c>
      <c r="K71" s="149">
        <v>1349</v>
      </c>
      <c r="L71" s="149">
        <v>705</v>
      </c>
      <c r="N71" s="149">
        <f>AVERAGE($C$4:C71)</f>
        <v>-436.63855568220714</v>
      </c>
      <c r="O71" s="149">
        <f>AVERAGE($D$4:D71)</f>
        <v>2079.273317491647</v>
      </c>
      <c r="P71" s="149">
        <f>AVERAGE($E$4:E71)</f>
        <v>2515.911873173854</v>
      </c>
    </row>
    <row r="72" spans="2:16" x14ac:dyDescent="0.25">
      <c r="B72" s="53">
        <v>69</v>
      </c>
      <c r="C72" s="149">
        <v>-724.66158522203568</v>
      </c>
      <c r="D72" s="149">
        <v>2056.6821673019708</v>
      </c>
      <c r="E72" s="149">
        <v>2781.3437525240065</v>
      </c>
      <c r="F72" s="150">
        <v>4.4208333333333336E-2</v>
      </c>
      <c r="G72" s="149">
        <v>52604.329536811376</v>
      </c>
      <c r="H72" s="149">
        <v>2561.4887989909121</v>
      </c>
      <c r="I72" s="149">
        <v>5292.4776206477636</v>
      </c>
      <c r="J72" s="149">
        <v>2616.1449649792321</v>
      </c>
      <c r="K72" s="149">
        <v>1005</v>
      </c>
      <c r="L72" s="149">
        <v>945</v>
      </c>
      <c r="N72" s="149">
        <f>AVERAGE($C$4:C72)</f>
        <v>-440.81280248713216</v>
      </c>
      <c r="O72" s="149">
        <f>AVERAGE($D$4:D72)</f>
        <v>2078.945909517884</v>
      </c>
      <c r="P72" s="149">
        <f>AVERAGE($E$4:E72)</f>
        <v>2519.7587120050157</v>
      </c>
    </row>
    <row r="73" spans="2:16" x14ac:dyDescent="0.25">
      <c r="B73" s="53">
        <v>70</v>
      </c>
      <c r="C73" s="149">
        <v>-627.6640778135079</v>
      </c>
      <c r="D73" s="149">
        <v>2071.0096039323103</v>
      </c>
      <c r="E73" s="149">
        <v>2698.6736817458182</v>
      </c>
      <c r="F73" s="150">
        <v>4.8841666666666672E-2</v>
      </c>
      <c r="G73" s="149">
        <v>51925.272747500865</v>
      </c>
      <c r="H73" s="149">
        <v>2506.0527367218961</v>
      </c>
      <c r="I73" s="149">
        <v>5221.544119849782</v>
      </c>
      <c r="J73" s="149">
        <v>2634.7953272084578</v>
      </c>
      <c r="K73" s="149">
        <v>769</v>
      </c>
      <c r="L73" s="149">
        <v>713</v>
      </c>
      <c r="N73" s="149">
        <f>AVERAGE($C$4:C73)</f>
        <v>-443.48210642036611</v>
      </c>
      <c r="O73" s="149">
        <f>AVERAGE($D$4:D73)</f>
        <v>2078.8325337238039</v>
      </c>
      <c r="P73" s="149">
        <f>AVERAGE($E$4:E73)</f>
        <v>2522.31464014417</v>
      </c>
    </row>
    <row r="74" spans="2:16" x14ac:dyDescent="0.25">
      <c r="B74" s="53">
        <v>71</v>
      </c>
      <c r="C74" s="149">
        <v>-986.28878257444421</v>
      </c>
      <c r="D74" s="149">
        <v>2085.3984473738547</v>
      </c>
      <c r="E74" s="149">
        <v>3071.6872299482989</v>
      </c>
      <c r="F74" s="150">
        <v>5.3475000000000009E-2</v>
      </c>
      <c r="G74" s="149">
        <v>52020.745929983648</v>
      </c>
      <c r="H74" s="149">
        <v>2621.176059884654</v>
      </c>
      <c r="I74" s="149">
        <v>5069.0492925574517</v>
      </c>
      <c r="J74" s="149">
        <v>2504.3730785677144</v>
      </c>
      <c r="K74" s="149">
        <v>976</v>
      </c>
      <c r="L74" s="149">
        <v>303</v>
      </c>
      <c r="N74" s="149">
        <f>AVERAGE($C$4:C74)</f>
        <v>-451.12727087324043</v>
      </c>
      <c r="O74" s="149">
        <f>AVERAGE($D$4:D74)</f>
        <v>2078.9250113808471</v>
      </c>
      <c r="P74" s="149">
        <f>AVERAGE($E$4:E74)</f>
        <v>2530.0522822540875</v>
      </c>
    </row>
    <row r="75" spans="2:16" x14ac:dyDescent="0.25">
      <c r="B75" s="53">
        <v>72</v>
      </c>
      <c r="C75" s="149">
        <v>-401.30490145518388</v>
      </c>
      <c r="D75" s="149">
        <v>2085.3984473738547</v>
      </c>
      <c r="E75" s="149">
        <v>2486.7033488290385</v>
      </c>
      <c r="F75" s="150">
        <v>5.3475000000000009E-2</v>
      </c>
      <c r="G75" s="149">
        <v>51692.352042638864</v>
      </c>
      <c r="H75" s="149">
        <v>2528.6766115872056</v>
      </c>
      <c r="I75" s="149">
        <v>5118.0202987970979</v>
      </c>
      <c r="J75" s="149">
        <v>2634.7374846797975</v>
      </c>
      <c r="K75" s="149">
        <v>769</v>
      </c>
      <c r="L75" s="149">
        <v>826</v>
      </c>
      <c r="N75" s="149">
        <f>AVERAGE($C$4:C75)</f>
        <v>-450.43529352021187</v>
      </c>
      <c r="O75" s="149">
        <f>AVERAGE($D$4:D75)</f>
        <v>2079.0149202140833</v>
      </c>
      <c r="P75" s="149">
        <f>AVERAGE($E$4:E75)</f>
        <v>2529.4502137342952</v>
      </c>
    </row>
    <row r="76" spans="2:16" x14ac:dyDescent="0.25">
      <c r="B76" s="53">
        <v>73</v>
      </c>
      <c r="C76" s="149">
        <v>-1607.455119835869</v>
      </c>
      <c r="D76" s="149">
        <v>2085.3984473738547</v>
      </c>
      <c r="E76" s="149">
        <v>3692.8535672097237</v>
      </c>
      <c r="F76" s="150">
        <v>5.3475000000000009E-2</v>
      </c>
      <c r="G76" s="149">
        <v>53383.461079211702</v>
      </c>
      <c r="H76" s="149">
        <v>2666.03937667841</v>
      </c>
      <c r="I76" s="149">
        <v>5233.9920796486185</v>
      </c>
      <c r="J76" s="149">
        <v>2576.8242023340549</v>
      </c>
      <c r="K76" s="149">
        <v>1298</v>
      </c>
      <c r="L76" s="149">
        <v>285</v>
      </c>
      <c r="N76" s="149">
        <f>AVERAGE($C$4:C76)</f>
        <v>-466.2848801820702</v>
      </c>
      <c r="O76" s="149">
        <f>AVERAGE($D$4:D76)</f>
        <v>2079.1023657916144</v>
      </c>
      <c r="P76" s="149">
        <f>AVERAGE($E$4:E76)</f>
        <v>2545.3872459736845</v>
      </c>
    </row>
    <row r="77" spans="2:16" x14ac:dyDescent="0.25">
      <c r="B77" s="53">
        <v>74</v>
      </c>
      <c r="C77" s="149">
        <v>-275.15173665605653</v>
      </c>
      <c r="D77" s="149">
        <v>2085.3984473738547</v>
      </c>
      <c r="E77" s="149">
        <v>2360.5501840299112</v>
      </c>
      <c r="F77" s="150">
        <v>5.3475000000000009E-2</v>
      </c>
      <c r="G77" s="149">
        <v>51559.685575843665</v>
      </c>
      <c r="H77" s="149">
        <v>2559.044488092155</v>
      </c>
      <c r="I77" s="149">
        <v>5112.1700723622944</v>
      </c>
      <c r="J77" s="149">
        <v>2544.2448238133634</v>
      </c>
      <c r="K77" s="149">
        <v>1024</v>
      </c>
      <c r="L77" s="149">
        <v>662</v>
      </c>
      <c r="N77" s="149">
        <f>AVERAGE($C$4:C77)</f>
        <v>-463.70199986415116</v>
      </c>
      <c r="O77" s="149">
        <f>AVERAGE($D$4:D77)</f>
        <v>2079.1874479751582</v>
      </c>
      <c r="P77" s="149">
        <f>AVERAGE($E$4:E77)</f>
        <v>2542.8894478393095</v>
      </c>
    </row>
    <row r="78" spans="2:16" x14ac:dyDescent="0.25">
      <c r="B78" s="53">
        <v>75</v>
      </c>
      <c r="C78" s="149">
        <v>-133.77404095326028</v>
      </c>
      <c r="D78" s="149">
        <v>2085.3984473738547</v>
      </c>
      <c r="E78" s="149">
        <v>2219.1724883271149</v>
      </c>
      <c r="F78" s="150">
        <v>5.3475000000000009E-2</v>
      </c>
      <c r="G78" s="149">
        <v>50478.643311510677</v>
      </c>
      <c r="H78" s="149">
        <v>2487.0547735458081</v>
      </c>
      <c r="I78" s="149">
        <v>5072.2389733894188</v>
      </c>
      <c r="J78" s="149">
        <v>2614.8454926280951</v>
      </c>
      <c r="K78" s="149">
        <v>285</v>
      </c>
      <c r="L78" s="149">
        <v>538</v>
      </c>
      <c r="N78" s="149">
        <f>AVERAGE($C$4:C78)</f>
        <v>-459.30296041200597</v>
      </c>
      <c r="O78" s="149">
        <f>AVERAGE($D$4:D78)</f>
        <v>2079.270261300474</v>
      </c>
      <c r="P78" s="149">
        <f>AVERAGE($E$4:E78)</f>
        <v>2538.5732217124801</v>
      </c>
    </row>
    <row r="79" spans="2:16" x14ac:dyDescent="0.25">
      <c r="B79" s="53">
        <v>76</v>
      </c>
      <c r="C79" s="149">
        <v>-282.7822202256516</v>
      </c>
      <c r="D79" s="149">
        <v>2085.3984473738547</v>
      </c>
      <c r="E79" s="149">
        <v>2368.1806675995063</v>
      </c>
      <c r="F79" s="150">
        <v>5.3475000000000009E-2</v>
      </c>
      <c r="G79" s="149">
        <v>51426.340650505976</v>
      </c>
      <c r="H79" s="149">
        <v>2454.0486900863957</v>
      </c>
      <c r="I79" s="149">
        <v>5177.9938467775801</v>
      </c>
      <c r="J79" s="149">
        <v>2629.5338176041569</v>
      </c>
      <c r="K79" s="149">
        <v>702</v>
      </c>
      <c r="L79" s="149">
        <v>795</v>
      </c>
      <c r="N79" s="149">
        <f>AVERAGE($C$4:C79)</f>
        <v>-456.98031909376442</v>
      </c>
      <c r="O79" s="149">
        <f>AVERAGE($D$4:D79)</f>
        <v>2079.3508953277551</v>
      </c>
      <c r="P79" s="149">
        <f>AVERAGE($E$4:E79)</f>
        <v>2536.3312144215197</v>
      </c>
    </row>
    <row r="80" spans="2:16" x14ac:dyDescent="0.25">
      <c r="B80" s="53">
        <v>77</v>
      </c>
      <c r="C80" s="149">
        <v>-664.96834047229913</v>
      </c>
      <c r="D80" s="149">
        <v>2085.3984473738547</v>
      </c>
      <c r="E80" s="149">
        <v>2750.3667878461538</v>
      </c>
      <c r="F80" s="150">
        <v>5.3475000000000009E-2</v>
      </c>
      <c r="G80" s="149">
        <v>51283.928465986959</v>
      </c>
      <c r="H80" s="149">
        <v>2630.2698491849305</v>
      </c>
      <c r="I80" s="149">
        <v>5062.6221218494957</v>
      </c>
      <c r="J80" s="149">
        <v>2536.5395486063776</v>
      </c>
      <c r="K80" s="149">
        <v>315</v>
      </c>
      <c r="L80" s="149">
        <v>594</v>
      </c>
      <c r="N80" s="149">
        <f>AVERAGE($C$4:C80)</f>
        <v>-459.68146222855057</v>
      </c>
      <c r="O80" s="149">
        <f>AVERAGE($D$4:D80)</f>
        <v>2079.4294349647175</v>
      </c>
      <c r="P80" s="149">
        <f>AVERAGE($E$4:E80)</f>
        <v>2539.1108971932681</v>
      </c>
    </row>
    <row r="81" spans="2:16" x14ac:dyDescent="0.25">
      <c r="B81" s="53">
        <v>78</v>
      </c>
      <c r="C81" s="149">
        <v>-414.36975908250133</v>
      </c>
      <c r="D81" s="149">
        <v>2085.3984473738547</v>
      </c>
      <c r="E81" s="149">
        <v>2499.768206456356</v>
      </c>
      <c r="F81" s="150">
        <v>5.3475000000000009E-2</v>
      </c>
      <c r="G81" s="149">
        <v>51654.877746151818</v>
      </c>
      <c r="H81" s="149">
        <v>2623.5149270945194</v>
      </c>
      <c r="I81" s="149">
        <v>5181.619677362306</v>
      </c>
      <c r="J81" s="149">
        <v>2670.4944220860834</v>
      </c>
      <c r="K81" s="149">
        <v>1036</v>
      </c>
      <c r="L81" s="149">
        <v>311</v>
      </c>
      <c r="N81" s="149">
        <f>AVERAGE($C$4:C81)</f>
        <v>-459.10054295744743</v>
      </c>
      <c r="O81" s="149">
        <f>AVERAGE($D$4:D81)</f>
        <v>2079.5059607648345</v>
      </c>
      <c r="P81" s="149">
        <f>AVERAGE($E$4:E81)</f>
        <v>2538.606503722282</v>
      </c>
    </row>
    <row r="82" spans="2:16" x14ac:dyDescent="0.25">
      <c r="B82" s="53">
        <v>79</v>
      </c>
      <c r="C82" s="149">
        <v>-290.66250077916038</v>
      </c>
      <c r="D82" s="149">
        <v>2085.3984473738547</v>
      </c>
      <c r="E82" s="149">
        <v>2376.060948153015</v>
      </c>
      <c r="F82" s="150">
        <v>5.3475000000000009E-2</v>
      </c>
      <c r="G82" s="149">
        <v>52143.775817200636</v>
      </c>
      <c r="H82" s="149">
        <v>2706.4192075517394</v>
      </c>
      <c r="I82" s="149">
        <v>5202.6017172274851</v>
      </c>
      <c r="J82" s="149">
        <v>2561.140245691678</v>
      </c>
      <c r="K82" s="149">
        <v>1360</v>
      </c>
      <c r="L82" s="149">
        <v>636</v>
      </c>
      <c r="N82" s="149">
        <f>AVERAGE($C$4:C82)</f>
        <v>-456.96841584126656</v>
      </c>
      <c r="O82" s="149">
        <f>AVERAGE($D$4:D82)</f>
        <v>2079.5805492029235</v>
      </c>
      <c r="P82" s="149">
        <f>AVERAGE($E$4:E82)</f>
        <v>2536.5489650441905</v>
      </c>
    </row>
    <row r="83" spans="2:16" x14ac:dyDescent="0.25">
      <c r="B83" s="53">
        <v>80</v>
      </c>
      <c r="C83" s="149">
        <v>-1670.860055480005</v>
      </c>
      <c r="D83" s="149">
        <v>2085.3984473738547</v>
      </c>
      <c r="E83" s="149">
        <v>3756.2585028538597</v>
      </c>
      <c r="F83" s="150">
        <v>5.3475000000000009E-2</v>
      </c>
      <c r="G83" s="149">
        <v>53268.072941314735</v>
      </c>
      <c r="H83" s="149">
        <v>2634.9503248347428</v>
      </c>
      <c r="I83" s="149">
        <v>5342.5030289480246</v>
      </c>
      <c r="J83" s="149">
        <v>2569.7579974261757</v>
      </c>
      <c r="K83" s="149">
        <v>804</v>
      </c>
      <c r="L83" s="149">
        <v>514</v>
      </c>
      <c r="N83" s="149">
        <f>AVERAGE($C$4:C83)</f>
        <v>-472.14206133675077</v>
      </c>
      <c r="O83" s="149">
        <f>AVERAGE($D$4:D83)</f>
        <v>2079.6532729300602</v>
      </c>
      <c r="P83" s="149">
        <f>AVERAGE($E$4:E83)</f>
        <v>2551.7953342668111</v>
      </c>
    </row>
    <row r="84" spans="2:16" x14ac:dyDescent="0.25">
      <c r="B84" s="53">
        <v>81</v>
      </c>
      <c r="C84" s="149">
        <v>-489.00276827603057</v>
      </c>
      <c r="D84" s="149">
        <v>2085.3984473738547</v>
      </c>
      <c r="E84" s="149">
        <v>2574.4012156498852</v>
      </c>
      <c r="F84" s="150">
        <v>5.3475000000000009E-2</v>
      </c>
      <c r="G84" s="149">
        <v>52201.018769459442</v>
      </c>
      <c r="H84" s="149">
        <v>2582.0664863211946</v>
      </c>
      <c r="I84" s="149">
        <v>5259.7769541523558</v>
      </c>
      <c r="J84" s="149">
        <v>2565.6353478850797</v>
      </c>
      <c r="K84" s="149">
        <v>1052</v>
      </c>
      <c r="L84" s="149">
        <v>816</v>
      </c>
      <c r="N84" s="149">
        <f>AVERAGE($C$4:C84)</f>
        <v>-472.35021821254441</v>
      </c>
      <c r="O84" s="149">
        <f>AVERAGE($D$4:D84)</f>
        <v>2079.7242010096129</v>
      </c>
      <c r="P84" s="149">
        <f>AVERAGE($E$4:E84)</f>
        <v>2552.0744192221578</v>
      </c>
    </row>
    <row r="85" spans="2:16" x14ac:dyDescent="0.25">
      <c r="B85" s="53">
        <v>82</v>
      </c>
      <c r="C85" s="149">
        <v>-1227.764703269278</v>
      </c>
      <c r="D85" s="149">
        <v>2085.3984473738547</v>
      </c>
      <c r="E85" s="149">
        <v>3313.1631506431327</v>
      </c>
      <c r="F85" s="150">
        <v>5.3475000000000009E-2</v>
      </c>
      <c r="G85" s="149">
        <v>51966.475412372376</v>
      </c>
      <c r="H85" s="149">
        <v>2523.4875974546644</v>
      </c>
      <c r="I85" s="149">
        <v>5321.7287738021205</v>
      </c>
      <c r="J85" s="149">
        <v>2595.2666412732151</v>
      </c>
      <c r="K85" s="149">
        <v>177</v>
      </c>
      <c r="L85" s="149">
        <v>500</v>
      </c>
      <c r="N85" s="149">
        <f>AVERAGE($C$4:C85)</f>
        <v>-481.56258998152896</v>
      </c>
      <c r="O85" s="149">
        <f>AVERAGE($D$4:D85)</f>
        <v>2079.7933991360064</v>
      </c>
      <c r="P85" s="149">
        <f>AVERAGE($E$4:E85)</f>
        <v>2561.3559891175355</v>
      </c>
    </row>
    <row r="86" spans="2:16" x14ac:dyDescent="0.25">
      <c r="B86" s="53">
        <v>83</v>
      </c>
      <c r="C86" s="149">
        <v>-1153.6901865473174</v>
      </c>
      <c r="D86" s="149">
        <v>2085.3984473738547</v>
      </c>
      <c r="E86" s="149">
        <v>3239.088633921172</v>
      </c>
      <c r="F86" s="150">
        <v>5.3475000000000009E-2</v>
      </c>
      <c r="G86" s="149">
        <v>52884.928000696913</v>
      </c>
      <c r="H86" s="149">
        <v>2595.6373347683443</v>
      </c>
      <c r="I86" s="149">
        <v>5208.9795948077335</v>
      </c>
      <c r="J86" s="149">
        <v>2656.9118171809114</v>
      </c>
      <c r="K86" s="149">
        <v>874</v>
      </c>
      <c r="L86" s="149">
        <v>793</v>
      </c>
      <c r="N86" s="149">
        <f>AVERAGE($C$4:C86)</f>
        <v>-489.66051283171919</v>
      </c>
      <c r="O86" s="149">
        <f>AVERAGE($D$4:D86)</f>
        <v>2079.8609298376673</v>
      </c>
      <c r="P86" s="149">
        <f>AVERAGE($E$4:E86)</f>
        <v>2569.5214426693865</v>
      </c>
    </row>
    <row r="87" spans="2:16" x14ac:dyDescent="0.25">
      <c r="B87" s="53">
        <v>84</v>
      </c>
      <c r="C87" s="149">
        <v>-1389.4453507812968</v>
      </c>
      <c r="D87" s="149">
        <v>2085.3984473738547</v>
      </c>
      <c r="E87" s="149">
        <v>3474.8437981551515</v>
      </c>
      <c r="F87" s="150">
        <v>5.3475000000000009E-2</v>
      </c>
      <c r="G87" s="149">
        <v>52044.707905155781</v>
      </c>
      <c r="H87" s="149">
        <v>2314.0976946392993</v>
      </c>
      <c r="I87" s="149">
        <v>5220.9505985828428</v>
      </c>
      <c r="J87" s="149">
        <v>2523.5664027012363</v>
      </c>
      <c r="K87" s="149">
        <v>457</v>
      </c>
      <c r="L87" s="149">
        <v>478</v>
      </c>
      <c r="N87" s="149">
        <f>AVERAGE($C$4:C87)</f>
        <v>-500.37223709302367</v>
      </c>
      <c r="O87" s="149">
        <f>AVERAGE($D$4:D87)</f>
        <v>2079.9268526654787</v>
      </c>
      <c r="P87" s="149">
        <f>AVERAGE($E$4:E87)</f>
        <v>2580.2990897585028</v>
      </c>
    </row>
    <row r="88" spans="2:16" x14ac:dyDescent="0.25">
      <c r="B88" s="53">
        <v>85</v>
      </c>
      <c r="C88" s="149">
        <v>875.84562718529082</v>
      </c>
      <c r="D88" s="149">
        <v>2085.3984473738547</v>
      </c>
      <c r="E88" s="149">
        <v>1209.5528201885638</v>
      </c>
      <c r="F88" s="150">
        <v>5.3475000000000009E-2</v>
      </c>
      <c r="G88" s="149">
        <v>50133.178136006507</v>
      </c>
      <c r="H88" s="149">
        <v>2533.1197983264533</v>
      </c>
      <c r="I88" s="149">
        <v>4953.9397784037528</v>
      </c>
      <c r="J88" s="149">
        <v>2608.6390725021429</v>
      </c>
      <c r="K88" s="149">
        <v>1272</v>
      </c>
      <c r="L88" s="149">
        <v>546</v>
      </c>
      <c r="N88" s="149">
        <f>AVERAGE($C$4:C88)</f>
        <v>-484.18143868974937</v>
      </c>
      <c r="O88" s="149">
        <f>AVERAGE($D$4:D88)</f>
        <v>2079.9912243679305</v>
      </c>
      <c r="P88" s="149">
        <f>AVERAGE($E$4:E88)</f>
        <v>2564.17266305768</v>
      </c>
    </row>
    <row r="89" spans="2:16" x14ac:dyDescent="0.25">
      <c r="B89" s="53">
        <v>86</v>
      </c>
      <c r="C89" s="149">
        <v>504.26306547122999</v>
      </c>
      <c r="D89" s="149">
        <v>2056.6821673019708</v>
      </c>
      <c r="E89" s="149">
        <v>1552.4191018307408</v>
      </c>
      <c r="F89" s="150">
        <v>4.4208333333333336E-2</v>
      </c>
      <c r="G89" s="149">
        <v>50383.392259137494</v>
      </c>
      <c r="H89" s="149">
        <v>2742.7163413193857</v>
      </c>
      <c r="I89" s="149">
        <v>5129.1778019937392</v>
      </c>
      <c r="J89" s="149">
        <v>2511.4357769974804</v>
      </c>
      <c r="K89" s="149">
        <v>1102</v>
      </c>
      <c r="L89" s="149">
        <v>250</v>
      </c>
      <c r="N89" s="149">
        <f>AVERAGE($C$4:C89)</f>
        <v>-472.6878979436915</v>
      </c>
      <c r="O89" s="149">
        <f>AVERAGE($D$4:D89)</f>
        <v>2079.7201888206519</v>
      </c>
      <c r="P89" s="149">
        <f>AVERAGE($E$4:E89)</f>
        <v>2552.4080867643438</v>
      </c>
    </row>
    <row r="90" spans="2:16" x14ac:dyDescent="0.25">
      <c r="B90" s="53">
        <v>87</v>
      </c>
      <c r="C90" s="149">
        <v>286.99066527604191</v>
      </c>
      <c r="D90" s="149">
        <v>2085.3984473738547</v>
      </c>
      <c r="E90" s="149">
        <v>1798.4077820978127</v>
      </c>
      <c r="F90" s="150">
        <v>5.3475000000000009E-2</v>
      </c>
      <c r="G90" s="149">
        <v>51222.30570383773</v>
      </c>
      <c r="H90" s="149">
        <v>2460.3194374325699</v>
      </c>
      <c r="I90" s="149">
        <v>4978.2689212885525</v>
      </c>
      <c r="J90" s="149">
        <v>2631.1691559558822</v>
      </c>
      <c r="K90" s="149">
        <v>1584</v>
      </c>
      <c r="L90" s="149">
        <v>613</v>
      </c>
      <c r="N90" s="149">
        <f>AVERAGE($C$4:C90)</f>
        <v>-463.95596043541872</v>
      </c>
      <c r="O90" s="149">
        <f>AVERAGE($D$4:D90)</f>
        <v>2079.7854561603435</v>
      </c>
      <c r="P90" s="149">
        <f>AVERAGE($E$4:E90)</f>
        <v>2543.741416595763</v>
      </c>
    </row>
    <row r="91" spans="2:16" x14ac:dyDescent="0.25">
      <c r="B91" s="53">
        <v>88</v>
      </c>
      <c r="C91" s="149">
        <v>-944.84827469579022</v>
      </c>
      <c r="D91" s="149">
        <v>2085.3984473738547</v>
      </c>
      <c r="E91" s="149">
        <v>3030.2467220696449</v>
      </c>
      <c r="F91" s="150">
        <v>5.3475000000000009E-2</v>
      </c>
      <c r="G91" s="149">
        <v>52420.604407460385</v>
      </c>
      <c r="H91" s="149">
        <v>2372.169380801407</v>
      </c>
      <c r="I91" s="149">
        <v>5212.429914792443</v>
      </c>
      <c r="J91" s="149">
        <v>2632.6582477410111</v>
      </c>
      <c r="K91" s="149">
        <v>1023</v>
      </c>
      <c r="L91" s="149">
        <v>685</v>
      </c>
      <c r="N91" s="149">
        <f>AVERAGE($C$4:C91)</f>
        <v>-469.42064582474109</v>
      </c>
      <c r="O91" s="149">
        <f>AVERAGE($D$4:D91)</f>
        <v>2079.8492401514063</v>
      </c>
      <c r="P91" s="149">
        <f>AVERAGE($E$4:E91)</f>
        <v>2549.2698859761481</v>
      </c>
    </row>
    <row r="92" spans="2:16" x14ac:dyDescent="0.25">
      <c r="B92" s="53">
        <v>89</v>
      </c>
      <c r="C92" s="149">
        <v>-2407.1069577365633</v>
      </c>
      <c r="D92" s="149">
        <v>2085.3984473738547</v>
      </c>
      <c r="E92" s="149">
        <v>4492.505405110418</v>
      </c>
      <c r="F92" s="150">
        <v>5.3475000000000009E-2</v>
      </c>
      <c r="G92" s="149">
        <v>53487.833396413771</v>
      </c>
      <c r="H92" s="149">
        <v>2498.8149615251855</v>
      </c>
      <c r="I92" s="149">
        <v>5207.3762957713934</v>
      </c>
      <c r="J92" s="149">
        <v>2624.4719211907104</v>
      </c>
      <c r="K92" s="149">
        <v>365</v>
      </c>
      <c r="L92" s="149">
        <v>469</v>
      </c>
      <c r="N92" s="149">
        <f>AVERAGE($C$4:C92)</f>
        <v>-491.19240213835707</v>
      </c>
      <c r="O92" s="149">
        <f>AVERAGE($D$4:D92)</f>
        <v>2079.9115907943551</v>
      </c>
      <c r="P92" s="149">
        <f>AVERAGE($E$4:E92)</f>
        <v>2571.103992932713</v>
      </c>
    </row>
    <row r="93" spans="2:16" x14ac:dyDescent="0.25">
      <c r="B93" s="53">
        <v>90</v>
      </c>
      <c r="C93" s="149">
        <v>-35.550733033047891</v>
      </c>
      <c r="D93" s="149">
        <v>2085.3984473738547</v>
      </c>
      <c r="E93" s="149">
        <v>2120.9491804069025</v>
      </c>
      <c r="F93" s="150">
        <v>5.3475000000000009E-2</v>
      </c>
      <c r="G93" s="149">
        <v>51420.533205032465</v>
      </c>
      <c r="H93" s="149">
        <v>2643.5580552164593</v>
      </c>
      <c r="I93" s="149">
        <v>5109.0497659183839</v>
      </c>
      <c r="J93" s="149">
        <v>2591.2004468505306</v>
      </c>
      <c r="K93" s="149">
        <v>998</v>
      </c>
      <c r="L93" s="149">
        <v>720</v>
      </c>
      <c r="N93" s="149">
        <f>AVERAGE($C$4:C93)</f>
        <v>-486.1297169260759</v>
      </c>
      <c r="O93" s="149">
        <f>AVERAGE($D$4:D93)</f>
        <v>2079.9725558674609</v>
      </c>
      <c r="P93" s="149">
        <f>AVERAGE($E$4:E93)</f>
        <v>2566.1022727935369</v>
      </c>
    </row>
    <row r="94" spans="2:16" x14ac:dyDescent="0.25">
      <c r="B94" s="53">
        <v>91</v>
      </c>
      <c r="C94" s="149">
        <v>-826.05894028348121</v>
      </c>
      <c r="D94" s="149">
        <v>2085.3984473738547</v>
      </c>
      <c r="E94" s="149">
        <v>2911.4573876573359</v>
      </c>
      <c r="F94" s="150">
        <v>5.3475000000000009E-2</v>
      </c>
      <c r="G94" s="149">
        <v>52991.445791098231</v>
      </c>
      <c r="H94" s="149">
        <v>2621.6776308517524</v>
      </c>
      <c r="I94" s="149">
        <v>5333.7428072581188</v>
      </c>
      <c r="J94" s="149">
        <v>2565.1651568782349</v>
      </c>
      <c r="K94" s="149">
        <v>1349</v>
      </c>
      <c r="L94" s="149">
        <v>775</v>
      </c>
      <c r="N94" s="149">
        <f>AVERAGE($C$4:C94)</f>
        <v>-489.8652028970364</v>
      </c>
      <c r="O94" s="149">
        <f>AVERAGE($D$4:D94)</f>
        <v>2080.0321810488495</v>
      </c>
      <c r="P94" s="149">
        <f>AVERAGE($E$4:E94)</f>
        <v>2569.8973839458868</v>
      </c>
    </row>
    <row r="95" spans="2:16" x14ac:dyDescent="0.25">
      <c r="B95" s="53">
        <v>92</v>
      </c>
      <c r="C95" s="149">
        <v>-777.67289212220749</v>
      </c>
      <c r="D95" s="149">
        <v>2085.3984473738547</v>
      </c>
      <c r="E95" s="149">
        <v>2863.0713394960621</v>
      </c>
      <c r="F95" s="150">
        <v>5.3475000000000009E-2</v>
      </c>
      <c r="G95" s="149">
        <v>52503.16068476146</v>
      </c>
      <c r="H95" s="149">
        <v>2747.5486626560596</v>
      </c>
      <c r="I95" s="149">
        <v>5304.9086888313032</v>
      </c>
      <c r="J95" s="149">
        <v>2533.3256973655562</v>
      </c>
      <c r="K95" s="149">
        <v>1036</v>
      </c>
      <c r="L95" s="149">
        <v>595</v>
      </c>
      <c r="N95" s="149">
        <f>AVERAGE($C$4:C95)</f>
        <v>-492.99354734513611</v>
      </c>
      <c r="O95" s="149">
        <f>AVERAGE($D$4:D95)</f>
        <v>2080.0905100306431</v>
      </c>
      <c r="P95" s="149">
        <f>AVERAGE($E$4:E95)</f>
        <v>2573.08405737578</v>
      </c>
    </row>
    <row r="96" spans="2:16" x14ac:dyDescent="0.25">
      <c r="B96" s="53">
        <v>93</v>
      </c>
      <c r="C96" s="149">
        <v>-823.56464704750533</v>
      </c>
      <c r="D96" s="149">
        <v>2085.3984473738547</v>
      </c>
      <c r="E96" s="149">
        <v>2908.96309442136</v>
      </c>
      <c r="F96" s="150">
        <v>5.3475000000000009E-2</v>
      </c>
      <c r="G96" s="149">
        <v>52145.456008034816</v>
      </c>
      <c r="H96" s="149">
        <v>2608.8418095559227</v>
      </c>
      <c r="I96" s="149">
        <v>5229.5217961393219</v>
      </c>
      <c r="J96" s="149">
        <v>2477.3500727744099</v>
      </c>
      <c r="K96" s="149">
        <v>857</v>
      </c>
      <c r="L96" s="149">
        <v>629</v>
      </c>
      <c r="N96" s="149">
        <f>AVERAGE($C$4:C96)</f>
        <v>-496.54807529892503</v>
      </c>
      <c r="O96" s="149">
        <f>AVERAGE($D$4:D96)</f>
        <v>2080.1475846257313</v>
      </c>
      <c r="P96" s="149">
        <f>AVERAGE($E$4:E96)</f>
        <v>2576.6956599246573</v>
      </c>
    </row>
    <row r="97" spans="2:16" x14ac:dyDescent="0.25">
      <c r="B97" s="53">
        <v>94</v>
      </c>
      <c r="C97" s="149">
        <v>-1405.1913457099331</v>
      </c>
      <c r="D97" s="149">
        <v>2085.3984473738547</v>
      </c>
      <c r="E97" s="149">
        <v>3490.5897930837878</v>
      </c>
      <c r="F97" s="150">
        <v>5.3475000000000009E-2</v>
      </c>
      <c r="G97" s="149">
        <v>52751.114667226007</v>
      </c>
      <c r="H97" s="149">
        <v>2669.8498004082435</v>
      </c>
      <c r="I97" s="149">
        <v>5357.8730293670815</v>
      </c>
      <c r="J97" s="149">
        <v>2533.6161345574865</v>
      </c>
      <c r="K97" s="149">
        <v>578</v>
      </c>
      <c r="L97" s="149">
        <v>541</v>
      </c>
      <c r="N97" s="149">
        <f>AVERAGE($C$4:C97)</f>
        <v>-506.2144930692549</v>
      </c>
      <c r="O97" s="149">
        <f>AVERAGE($D$4:D97)</f>
        <v>2080.2034448677327</v>
      </c>
      <c r="P97" s="149">
        <f>AVERAGE($E$4:E97)</f>
        <v>2586.4179379369884</v>
      </c>
    </row>
    <row r="98" spans="2:16" x14ac:dyDescent="0.25">
      <c r="B98" s="53">
        <v>95</v>
      </c>
      <c r="C98" s="149">
        <v>-1584.5232450427065</v>
      </c>
      <c r="D98" s="149">
        <v>2085.3984473738547</v>
      </c>
      <c r="E98" s="149">
        <v>3669.9216924165612</v>
      </c>
      <c r="F98" s="150">
        <v>5.3475000000000009E-2</v>
      </c>
      <c r="G98" s="149">
        <v>53638.585528485943</v>
      </c>
      <c r="H98" s="149">
        <v>2580.0067062609305</v>
      </c>
      <c r="I98" s="149">
        <v>5393.2713041130855</v>
      </c>
      <c r="J98" s="149">
        <v>2499.3669410527659</v>
      </c>
      <c r="K98" s="149">
        <v>1432</v>
      </c>
      <c r="L98" s="149">
        <v>439</v>
      </c>
      <c r="N98" s="149">
        <f>AVERAGE($C$4:C98)</f>
        <v>-517.56511151108077</v>
      </c>
      <c r="O98" s="149">
        <f>AVERAGE($D$4:D98)</f>
        <v>2080.258129104639</v>
      </c>
      <c r="P98" s="149">
        <f>AVERAGE($E$4:E98)</f>
        <v>2597.8232406157208</v>
      </c>
    </row>
    <row r="99" spans="2:16" x14ac:dyDescent="0.25">
      <c r="B99" s="53">
        <v>96</v>
      </c>
      <c r="C99" s="149">
        <v>-466.97050066293104</v>
      </c>
      <c r="D99" s="149">
        <v>2056.6821673019708</v>
      </c>
      <c r="E99" s="149">
        <v>2523.6526679649019</v>
      </c>
      <c r="F99" s="150">
        <v>4.4208333333333336E-2</v>
      </c>
      <c r="G99" s="149">
        <v>51785.384231089374</v>
      </c>
      <c r="H99" s="149">
        <v>2533.1274727799282</v>
      </c>
      <c r="I99" s="149">
        <v>5138.9652877014105</v>
      </c>
      <c r="J99" s="149">
        <v>2512.1871741134428</v>
      </c>
      <c r="K99" s="149">
        <v>1484</v>
      </c>
      <c r="L99" s="149">
        <v>255</v>
      </c>
      <c r="M99" t="s">
        <v>259</v>
      </c>
      <c r="N99" s="149">
        <f>AVERAGE($C$4:C99)</f>
        <v>-517.03808431474579</v>
      </c>
      <c r="O99" s="149">
        <f>AVERAGE($D$4:D99)</f>
        <v>2080.0125461691946</v>
      </c>
      <c r="P99" s="149">
        <f>AVERAGE($E$4:E99)</f>
        <v>2597.0506304839414</v>
      </c>
    </row>
    <row r="100" spans="2:16" x14ac:dyDescent="0.25">
      <c r="B100" s="53">
        <v>97</v>
      </c>
      <c r="C100" s="149">
        <v>-127.52733777071535</v>
      </c>
      <c r="D100" s="149">
        <v>2085.3984473738547</v>
      </c>
      <c r="E100" s="149">
        <v>2212.92578514457</v>
      </c>
      <c r="F100" s="150">
        <v>5.3475000000000009E-2</v>
      </c>
      <c r="G100" s="149">
        <v>51275.947586308408</v>
      </c>
      <c r="H100" s="149">
        <v>2568.0454204409566</v>
      </c>
      <c r="I100" s="149">
        <v>5179.339550799993</v>
      </c>
      <c r="J100" s="149">
        <v>2524.8669220982856</v>
      </c>
      <c r="K100" s="149">
        <v>1068</v>
      </c>
      <c r="L100" s="149">
        <v>462</v>
      </c>
      <c r="N100" s="149">
        <f>AVERAGE($C$4:C100)</f>
        <v>-513.02250960810636</v>
      </c>
      <c r="O100" s="149">
        <f>AVERAGE($D$4:D100)</f>
        <v>2080.0680709238818</v>
      </c>
      <c r="P100" s="149">
        <f>AVERAGE($E$4:E100)</f>
        <v>2593.090580531989</v>
      </c>
    </row>
    <row r="101" spans="2:16" x14ac:dyDescent="0.25">
      <c r="B101" s="53">
        <v>98</v>
      </c>
      <c r="C101" s="149">
        <v>476.38036876366414</v>
      </c>
      <c r="D101" s="149">
        <v>2085.3984473738547</v>
      </c>
      <c r="E101" s="149">
        <v>1609.0180786101905</v>
      </c>
      <c r="F101" s="150">
        <v>5.3475000000000009E-2</v>
      </c>
      <c r="G101" s="149">
        <v>50910.01188900636</v>
      </c>
      <c r="H101" s="149">
        <v>2690.2674574946709</v>
      </c>
      <c r="I101" s="149">
        <v>5065.708998082825</v>
      </c>
      <c r="J101" s="149">
        <v>2710.2243736276678</v>
      </c>
      <c r="K101" s="149">
        <v>1013</v>
      </c>
      <c r="L101" s="149">
        <v>712</v>
      </c>
      <c r="N101" s="149">
        <f>AVERAGE($C$4:C101)</f>
        <v>-502.92656186961887</v>
      </c>
      <c r="O101" s="149">
        <f>AVERAGE($D$4:D101)</f>
        <v>2080.1224625203104</v>
      </c>
      <c r="P101" s="149">
        <f>AVERAGE($E$4:E101)</f>
        <v>2583.0490243899294</v>
      </c>
    </row>
    <row r="102" spans="2:16" x14ac:dyDescent="0.25">
      <c r="B102" s="53">
        <v>99</v>
      </c>
      <c r="C102" s="149">
        <v>-211.72769829302524</v>
      </c>
      <c r="D102" s="149">
        <v>2078.1963534172628</v>
      </c>
      <c r="E102" s="149">
        <v>2289.924051710288</v>
      </c>
      <c r="F102" s="150">
        <v>5.115833333333334E-2</v>
      </c>
      <c r="G102" s="149">
        <v>52046.669814928318</v>
      </c>
      <c r="H102" s="149">
        <v>2652.2595147372895</v>
      </c>
      <c r="I102" s="149">
        <v>5285.3371286488427</v>
      </c>
      <c r="J102" s="149">
        <v>2666.129645365862</v>
      </c>
      <c r="K102" s="149">
        <v>1237</v>
      </c>
      <c r="L102" s="149">
        <v>636</v>
      </c>
      <c r="N102" s="149">
        <f>AVERAGE($C$4:C102)</f>
        <v>-499.98515920722906</v>
      </c>
      <c r="O102" s="149">
        <f>AVERAGE($D$4:D102)</f>
        <v>2080.1030068728046</v>
      </c>
      <c r="P102" s="149">
        <f>AVERAGE($E$4:E102)</f>
        <v>2580.0881660800342</v>
      </c>
    </row>
    <row r="103" spans="2:16" x14ac:dyDescent="0.25">
      <c r="B103" s="53">
        <v>100</v>
      </c>
      <c r="C103" s="149">
        <v>-1324.0043680473332</v>
      </c>
      <c r="D103" s="149">
        <v>2085.3984473738547</v>
      </c>
      <c r="E103" s="149">
        <v>3409.4028154211878</v>
      </c>
      <c r="F103" s="150">
        <v>5.3475000000000009E-2</v>
      </c>
      <c r="G103" s="149">
        <v>52520.408827394465</v>
      </c>
      <c r="H103" s="149">
        <v>2653.924193963891</v>
      </c>
      <c r="I103" s="149">
        <v>5304.7869051067719</v>
      </c>
      <c r="J103" s="149">
        <v>2481.4057475088634</v>
      </c>
      <c r="K103" s="149">
        <v>580</v>
      </c>
      <c r="L103" s="149">
        <v>531</v>
      </c>
      <c r="N103" s="149">
        <f>AVERAGE($C$4:C103)</f>
        <v>-508.22535129563011</v>
      </c>
      <c r="O103" s="149">
        <f>AVERAGE($D$4:D103)</f>
        <v>2080.1559612778151</v>
      </c>
      <c r="P103" s="149">
        <f>AVERAGE($E$4:E103)</f>
        <v>2588.3813125734459</v>
      </c>
    </row>
    <row r="104" spans="2:16" x14ac:dyDescent="0.25">
      <c r="B104" s="53">
        <v>101</v>
      </c>
      <c r="C104" s="149">
        <v>-1550.7471320875206</v>
      </c>
      <c r="D104" s="149">
        <v>2085.3984473738547</v>
      </c>
      <c r="E104" s="149">
        <v>3636.1455794613753</v>
      </c>
      <c r="F104" s="150">
        <v>5.3475000000000009E-2</v>
      </c>
      <c r="G104" s="149">
        <v>53654.165479549731</v>
      </c>
      <c r="H104" s="149">
        <v>2549.4244173690095</v>
      </c>
      <c r="I104" s="149">
        <v>5333.9534487330529</v>
      </c>
      <c r="J104" s="149">
        <v>2661.0671775824867</v>
      </c>
      <c r="K104" s="149">
        <v>995</v>
      </c>
      <c r="L104" s="149">
        <v>862</v>
      </c>
      <c r="N104" s="149">
        <f>AVERAGE($C$4:C104)</f>
        <v>-518.54734912525271</v>
      </c>
      <c r="O104" s="149">
        <f>AVERAGE($D$4:D104)</f>
        <v>2080.2078670807464</v>
      </c>
      <c r="P104" s="149">
        <f>AVERAGE($E$4:E104)</f>
        <v>2598.7552162059997</v>
      </c>
    </row>
    <row r="105" spans="2:16" x14ac:dyDescent="0.25">
      <c r="B105" s="53">
        <v>102</v>
      </c>
      <c r="C105" s="149">
        <v>96.946491930076718</v>
      </c>
      <c r="D105" s="149">
        <v>2085.3984473738547</v>
      </c>
      <c r="E105" s="149">
        <v>1988.4519554437779</v>
      </c>
      <c r="F105" s="150">
        <v>5.3475000000000009E-2</v>
      </c>
      <c r="G105" s="149">
        <v>51470.807678474201</v>
      </c>
      <c r="H105" s="149">
        <v>2567.0693070970333</v>
      </c>
      <c r="I105" s="149">
        <v>5179.5117173783174</v>
      </c>
      <c r="J105" s="149">
        <v>2490.1232481556708</v>
      </c>
      <c r="K105" s="149">
        <v>1281</v>
      </c>
      <c r="L105" s="149">
        <v>760</v>
      </c>
      <c r="N105" s="149">
        <f>AVERAGE($C$4:C105)</f>
        <v>-512.51309578157304</v>
      </c>
      <c r="O105" s="149">
        <f>AVERAGE($D$4:D105)</f>
        <v>2080.2587551228357</v>
      </c>
      <c r="P105" s="149">
        <f>AVERAGE($E$4:E105)</f>
        <v>2592.7718509044093</v>
      </c>
    </row>
    <row r="106" spans="2:16" x14ac:dyDescent="0.25">
      <c r="B106" s="53">
        <v>103</v>
      </c>
      <c r="C106" s="149">
        <v>-733.90434619454572</v>
      </c>
      <c r="D106" s="149">
        <v>2056.6821673019708</v>
      </c>
      <c r="E106" s="149">
        <v>2790.5865134965165</v>
      </c>
      <c r="F106" s="150">
        <v>4.4208333333333336E-2</v>
      </c>
      <c r="G106" s="149">
        <v>52069.53150450853</v>
      </c>
      <c r="H106" s="149">
        <v>2573.9096814400136</v>
      </c>
      <c r="I106" s="149">
        <v>5245.0573085698579</v>
      </c>
      <c r="J106" s="149">
        <v>2521.7929110895593</v>
      </c>
      <c r="K106" s="149">
        <v>959</v>
      </c>
      <c r="L106" s="149">
        <v>574</v>
      </c>
      <c r="N106" s="149">
        <f>AVERAGE($C$4:C106)</f>
        <v>-514.66252539723303</v>
      </c>
      <c r="O106" s="149">
        <f>AVERAGE($D$4:D106)</f>
        <v>2080.0298562119533</v>
      </c>
      <c r="P106" s="149">
        <f>AVERAGE($E$4:E106)</f>
        <v>2594.6923816091871</v>
      </c>
    </row>
    <row r="107" spans="2:16" x14ac:dyDescent="0.25">
      <c r="B107" s="53">
        <v>104</v>
      </c>
      <c r="C107" s="149">
        <v>91.568527017133874</v>
      </c>
      <c r="D107" s="149">
        <v>2085.3984473738547</v>
      </c>
      <c r="E107" s="149">
        <v>1993.8299203567208</v>
      </c>
      <c r="F107" s="150">
        <v>5.3475000000000009E-2</v>
      </c>
      <c r="G107" s="149">
        <v>51304.149022055106</v>
      </c>
      <c r="H107" s="149">
        <v>2640.948036480791</v>
      </c>
      <c r="I107" s="149">
        <v>5119.7516310266992</v>
      </c>
      <c r="J107" s="149">
        <v>2666.6234925632516</v>
      </c>
      <c r="K107" s="149">
        <v>1236</v>
      </c>
      <c r="L107" s="149">
        <v>441</v>
      </c>
      <c r="N107" s="149">
        <f>AVERAGE($C$4:C107)</f>
        <v>-508.83338066247956</v>
      </c>
      <c r="O107" s="149">
        <f>AVERAGE($D$4:D107)</f>
        <v>2080.081477280818</v>
      </c>
      <c r="P107" s="149">
        <f>AVERAGE($E$4:E107)</f>
        <v>2588.9148579432981</v>
      </c>
    </row>
    <row r="108" spans="2:16" x14ac:dyDescent="0.25">
      <c r="B108" s="53">
        <v>105</v>
      </c>
      <c r="C108" s="149">
        <v>-1611.2701108071938</v>
      </c>
      <c r="D108" s="149">
        <v>2085.3984473738547</v>
      </c>
      <c r="E108" s="149">
        <v>3696.6685581810484</v>
      </c>
      <c r="F108" s="150">
        <v>5.3475000000000009E-2</v>
      </c>
      <c r="G108" s="149">
        <v>53206.960764561125</v>
      </c>
      <c r="H108" s="149">
        <v>2499.5240777005515</v>
      </c>
      <c r="I108" s="149">
        <v>5255.8144910420951</v>
      </c>
      <c r="J108" s="149">
        <v>2662.2480365537058</v>
      </c>
      <c r="K108" s="149">
        <v>914</v>
      </c>
      <c r="L108" s="149">
        <v>547</v>
      </c>
      <c r="N108" s="149">
        <f>AVERAGE($C$4:C108)</f>
        <v>-519.33277809242918</v>
      </c>
      <c r="O108" s="149">
        <f>AVERAGE($D$4:D108)</f>
        <v>2080.1321150912277</v>
      </c>
      <c r="P108" s="149">
        <f>AVERAGE($E$4:E108)</f>
        <v>2599.4648931836578</v>
      </c>
    </row>
    <row r="109" spans="2:16" x14ac:dyDescent="0.25">
      <c r="B109" s="53">
        <v>106</v>
      </c>
      <c r="C109" s="149">
        <v>-182.94881228455915</v>
      </c>
      <c r="D109" s="149">
        <v>2078.1963534172628</v>
      </c>
      <c r="E109" s="149">
        <v>2261.145165701822</v>
      </c>
      <c r="F109" s="150">
        <v>5.115833333333334E-2</v>
      </c>
      <c r="G109" s="149">
        <v>51209.980164645036</v>
      </c>
      <c r="H109" s="149">
        <v>2426.4362330292365</v>
      </c>
      <c r="I109" s="149">
        <v>5206.947634619165</v>
      </c>
      <c r="J109" s="149">
        <v>2609.6263783308978</v>
      </c>
      <c r="K109" s="149">
        <v>698</v>
      </c>
      <c r="L109" s="149">
        <v>735</v>
      </c>
      <c r="N109" s="149">
        <f>AVERAGE($C$4:C109)</f>
        <v>-516.15934445273228</v>
      </c>
      <c r="O109" s="149">
        <f>AVERAGE($D$4:D109)</f>
        <v>2080.1138531886431</v>
      </c>
      <c r="P109" s="149">
        <f>AVERAGE($E$4:E109)</f>
        <v>2596.2731976413761</v>
      </c>
    </row>
    <row r="110" spans="2:16" x14ac:dyDescent="0.25">
      <c r="B110" s="53">
        <v>107</v>
      </c>
      <c r="C110" s="149">
        <v>-1266.1103161169949</v>
      </c>
      <c r="D110" s="149">
        <v>2071.0096039323103</v>
      </c>
      <c r="E110" s="149">
        <v>3337.1199200493052</v>
      </c>
      <c r="F110" s="150">
        <v>4.8841666666666672E-2</v>
      </c>
      <c r="G110" s="149">
        <v>53417.779442274892</v>
      </c>
      <c r="H110" s="149">
        <v>2630.5625628696971</v>
      </c>
      <c r="I110" s="149">
        <v>5403.2128371360068</v>
      </c>
      <c r="J110" s="149">
        <v>2563.0656806691004</v>
      </c>
      <c r="K110" s="149">
        <v>1308</v>
      </c>
      <c r="L110" s="149">
        <v>634</v>
      </c>
      <c r="N110" s="149">
        <f>AVERAGE($C$4:C110)</f>
        <v>-523.16823203837964</v>
      </c>
      <c r="O110" s="149">
        <f>AVERAGE($D$4:D110)</f>
        <v>2080.0287667469952</v>
      </c>
      <c r="P110" s="149">
        <f>AVERAGE($E$4:E110)</f>
        <v>2603.1969987853754</v>
      </c>
    </row>
    <row r="111" spans="2:16" x14ac:dyDescent="0.25">
      <c r="B111" s="53">
        <v>108</v>
      </c>
      <c r="C111" s="149">
        <v>-101.33924839127985</v>
      </c>
      <c r="D111" s="149">
        <v>2085.3984473738547</v>
      </c>
      <c r="E111" s="149">
        <v>2186.7376957651345</v>
      </c>
      <c r="F111" s="150">
        <v>5.3475000000000009E-2</v>
      </c>
      <c r="G111" s="149">
        <v>51450.145116471205</v>
      </c>
      <c r="H111" s="149">
        <v>2597.815173998667</v>
      </c>
      <c r="I111" s="149">
        <v>5211.1919310521389</v>
      </c>
      <c r="J111" s="149">
        <v>2573.177430175524</v>
      </c>
      <c r="K111" s="149">
        <v>678</v>
      </c>
      <c r="L111" s="149">
        <v>949</v>
      </c>
      <c r="N111" s="149">
        <f>AVERAGE($C$4:C111)</f>
        <v>-519.26240811572131</v>
      </c>
      <c r="O111" s="149">
        <f>AVERAGE($D$4:D111)</f>
        <v>2080.0784860120584</v>
      </c>
      <c r="P111" s="149">
        <f>AVERAGE($E$4:E111)</f>
        <v>2599.3408941277808</v>
      </c>
    </row>
    <row r="112" spans="2:16" x14ac:dyDescent="0.25">
      <c r="B112" s="53">
        <v>109</v>
      </c>
      <c r="C112" s="149">
        <v>517.74850181418174</v>
      </c>
      <c r="D112" s="149">
        <v>2085.3984473738547</v>
      </c>
      <c r="E112" s="149">
        <v>1567.6499455596729</v>
      </c>
      <c r="F112" s="150">
        <v>5.3475000000000009E-2</v>
      </c>
      <c r="G112" s="149">
        <v>50730.945151683351</v>
      </c>
      <c r="H112" s="149">
        <v>2552.1744498680282</v>
      </c>
      <c r="I112" s="149">
        <v>5115.6356997127086</v>
      </c>
      <c r="J112" s="149">
        <v>2584.0341086145609</v>
      </c>
      <c r="K112" s="149">
        <v>1210</v>
      </c>
      <c r="L112" s="149">
        <v>602</v>
      </c>
      <c r="N112" s="149">
        <f>AVERAGE($C$4:C112)</f>
        <v>-509.74854655673136</v>
      </c>
      <c r="O112" s="149">
        <f>AVERAGE($D$4:D112)</f>
        <v>2080.1272929970291</v>
      </c>
      <c r="P112" s="149">
        <f>AVERAGE($E$4:E112)</f>
        <v>2589.8758395537616</v>
      </c>
    </row>
    <row r="113" spans="2:16" x14ac:dyDescent="0.25">
      <c r="B113" s="53">
        <v>110</v>
      </c>
      <c r="C113" s="149">
        <v>-511.03298224992886</v>
      </c>
      <c r="D113" s="149">
        <v>2085.3984473738547</v>
      </c>
      <c r="E113" s="149">
        <v>2596.4314296237835</v>
      </c>
      <c r="F113" s="150">
        <v>5.3475000000000009E-2</v>
      </c>
      <c r="G113" s="149">
        <v>52065.461196343284</v>
      </c>
      <c r="H113" s="149">
        <v>2612.4396615015362</v>
      </c>
      <c r="I113" s="149">
        <v>5108.7691343676534</v>
      </c>
      <c r="J113" s="149">
        <v>2487.1746519059052</v>
      </c>
      <c r="K113" s="149">
        <v>1475</v>
      </c>
      <c r="L113" s="149">
        <v>429</v>
      </c>
      <c r="N113" s="149">
        <f>AVERAGE($C$4:C113)</f>
        <v>-509.76022324485132</v>
      </c>
      <c r="O113" s="149">
        <f>AVERAGE($D$4:D113)</f>
        <v>2080.1752125822732</v>
      </c>
      <c r="P113" s="149">
        <f>AVERAGE($E$4:E113)</f>
        <v>2589.9354358271257</v>
      </c>
    </row>
    <row r="114" spans="2:16" x14ac:dyDescent="0.25">
      <c r="B114" s="53">
        <v>111</v>
      </c>
      <c r="C114" s="149">
        <v>-566.60830695339064</v>
      </c>
      <c r="D114" s="149">
        <v>2085.3984473738547</v>
      </c>
      <c r="E114" s="149">
        <v>2652.0067543272453</v>
      </c>
      <c r="F114" s="150">
        <v>5.3475000000000009E-2</v>
      </c>
      <c r="G114" s="149">
        <v>51946.146382635823</v>
      </c>
      <c r="H114" s="149">
        <v>2587.3898687608439</v>
      </c>
      <c r="I114" s="149">
        <v>5180.0117565713917</v>
      </c>
      <c r="J114" s="149">
        <v>2597.197852856074</v>
      </c>
      <c r="K114" s="149">
        <v>1004</v>
      </c>
      <c r="L114" s="149">
        <v>555</v>
      </c>
      <c r="N114" s="149">
        <f>AVERAGE($C$4:C114)</f>
        <v>-510.27236814312647</v>
      </c>
      <c r="O114" s="149">
        <f>AVERAGE($D$4:D114)</f>
        <v>2080.2222687515664</v>
      </c>
      <c r="P114" s="149">
        <f>AVERAGE($E$4:E114)</f>
        <v>2590.4946368946944</v>
      </c>
    </row>
    <row r="115" spans="2:16" x14ac:dyDescent="0.25">
      <c r="B115" s="53">
        <v>112</v>
      </c>
      <c r="C115" s="149">
        <v>-660.86501001980332</v>
      </c>
      <c r="D115" s="149">
        <v>2085.3984473738547</v>
      </c>
      <c r="E115" s="149">
        <v>2746.263457393658</v>
      </c>
      <c r="F115" s="150">
        <v>5.3475000000000009E-2</v>
      </c>
      <c r="G115" s="149">
        <v>52055.490024177168</v>
      </c>
      <c r="H115" s="149">
        <v>2499.9708651394703</v>
      </c>
      <c r="I115" s="149">
        <v>5145.7124889635325</v>
      </c>
      <c r="J115" s="149">
        <v>2633.438886793635</v>
      </c>
      <c r="K115" s="149">
        <v>1110</v>
      </c>
      <c r="L115" s="149">
        <v>526</v>
      </c>
      <c r="N115" s="149">
        <f>AVERAGE($C$4:C115)</f>
        <v>-511.61694530273968</v>
      </c>
      <c r="O115" s="149">
        <f>AVERAGE($D$4:D115)</f>
        <v>2080.2684846321226</v>
      </c>
      <c r="P115" s="149">
        <f>AVERAGE($E$4:E115)</f>
        <v>2591.8854299348641</v>
      </c>
    </row>
    <row r="116" spans="2:16" x14ac:dyDescent="0.25">
      <c r="B116" s="53">
        <v>113</v>
      </c>
      <c r="C116" s="149">
        <v>983.6656218042092</v>
      </c>
      <c r="D116" s="149">
        <v>2085.3984473738547</v>
      </c>
      <c r="E116" s="149">
        <v>1101.7328255696455</v>
      </c>
      <c r="F116" s="150">
        <v>5.3475000000000009E-2</v>
      </c>
      <c r="G116" s="149">
        <v>49875.102516682266</v>
      </c>
      <c r="H116" s="149">
        <v>2544.9119911124544</v>
      </c>
      <c r="I116" s="149">
        <v>4980.1166874476876</v>
      </c>
      <c r="J116" s="149">
        <v>2667.3693446215971</v>
      </c>
      <c r="K116" s="149">
        <v>931</v>
      </c>
      <c r="L116" s="149">
        <v>667</v>
      </c>
      <c r="N116" s="149">
        <f>AVERAGE($C$4:C116)</f>
        <v>-498.38435621329762</v>
      </c>
      <c r="O116" s="149">
        <f>AVERAGE($D$4:D116)</f>
        <v>2080.3138825324918</v>
      </c>
      <c r="P116" s="149">
        <f>AVERAGE($E$4:E116)</f>
        <v>2578.6982387457911</v>
      </c>
    </row>
    <row r="117" spans="2:16" x14ac:dyDescent="0.25">
      <c r="B117" s="53">
        <v>114</v>
      </c>
      <c r="C117" s="149">
        <v>1773.7081211614382</v>
      </c>
      <c r="D117" s="149">
        <v>2085.3984473738547</v>
      </c>
      <c r="E117" s="149">
        <v>311.69032621241644</v>
      </c>
      <c r="F117" s="150">
        <v>5.3475000000000009E-2</v>
      </c>
      <c r="G117" s="149">
        <v>49105.069339532034</v>
      </c>
      <c r="H117" s="149">
        <v>2547.8556863400458</v>
      </c>
      <c r="I117" s="149">
        <v>4871.082121281981</v>
      </c>
      <c r="J117" s="149">
        <v>2669.9801626060316</v>
      </c>
      <c r="K117" s="149">
        <v>1166</v>
      </c>
      <c r="L117" s="149">
        <v>753</v>
      </c>
      <c r="N117" s="149">
        <f>AVERAGE($C$4:C117)</f>
        <v>-478.45372044685263</v>
      </c>
      <c r="O117" s="149">
        <f>AVERAGE($D$4:D117)</f>
        <v>2080.3584839784689</v>
      </c>
      <c r="P117" s="149">
        <f>AVERAGE($E$4:E117)</f>
        <v>2558.8122044253232</v>
      </c>
    </row>
    <row r="118" spans="2:16" x14ac:dyDescent="0.25">
      <c r="B118" s="53">
        <v>115</v>
      </c>
      <c r="C118" s="149">
        <v>-770.34626877565006</v>
      </c>
      <c r="D118" s="149">
        <v>2085.3984473738547</v>
      </c>
      <c r="E118" s="149">
        <v>2855.7447161495047</v>
      </c>
      <c r="F118" s="150">
        <v>5.3475000000000009E-2</v>
      </c>
      <c r="G118" s="149">
        <v>52575.120686203576</v>
      </c>
      <c r="H118" s="149">
        <v>2559.8320506097225</v>
      </c>
      <c r="I118" s="149">
        <v>5256.2991846485347</v>
      </c>
      <c r="J118" s="149">
        <v>2589.7700942199758</v>
      </c>
      <c r="K118" s="149">
        <v>1196</v>
      </c>
      <c r="L118" s="149">
        <v>696</v>
      </c>
      <c r="N118" s="149">
        <f>AVERAGE($C$4:C118)</f>
        <v>-480.99191651927691</v>
      </c>
      <c r="O118" s="149">
        <f>AVERAGE($D$4:D118)</f>
        <v>2080.4023097471245</v>
      </c>
      <c r="P118" s="149">
        <f>AVERAGE($E$4:E118)</f>
        <v>2561.3942262664032</v>
      </c>
    </row>
    <row r="119" spans="2:16" x14ac:dyDescent="0.25">
      <c r="B119" s="53">
        <v>116</v>
      </c>
      <c r="C119" s="149">
        <v>-930.858792203966</v>
      </c>
      <c r="D119" s="149">
        <v>2085.3984473738547</v>
      </c>
      <c r="E119" s="149">
        <v>3016.2572395778207</v>
      </c>
      <c r="F119" s="150">
        <v>5.3475000000000009E-2</v>
      </c>
      <c r="G119" s="149">
        <v>52188.359156170482</v>
      </c>
      <c r="H119" s="149">
        <v>2634.947275294051</v>
      </c>
      <c r="I119" s="149">
        <v>5126.4489601921441</v>
      </c>
      <c r="J119" s="149">
        <v>2530.1029096735529</v>
      </c>
      <c r="K119" s="149">
        <v>816</v>
      </c>
      <c r="L119" s="149">
        <v>603</v>
      </c>
      <c r="N119" s="149">
        <f>AVERAGE($C$4:C119)</f>
        <v>-484.87007924069667</v>
      </c>
      <c r="O119" s="149">
        <f>AVERAGE($D$4:D119)</f>
        <v>2080.4453798990789</v>
      </c>
      <c r="P119" s="149">
        <f>AVERAGE($E$4:E119)</f>
        <v>2565.3154591397774</v>
      </c>
    </row>
    <row r="120" spans="2:16" x14ac:dyDescent="0.25">
      <c r="B120" s="53">
        <v>117</v>
      </c>
      <c r="C120" s="149">
        <v>-1445.8407280355268</v>
      </c>
      <c r="D120" s="149">
        <v>2085.3984473738547</v>
      </c>
      <c r="E120" s="149">
        <v>3531.2391754093815</v>
      </c>
      <c r="F120" s="150">
        <v>5.3475000000000009E-2</v>
      </c>
      <c r="G120" s="149">
        <v>52911.302502346742</v>
      </c>
      <c r="H120" s="149">
        <v>2564.2980411334993</v>
      </c>
      <c r="I120" s="149">
        <v>5210.3439139767725</v>
      </c>
      <c r="J120" s="149">
        <v>2610.0731164362783</v>
      </c>
      <c r="K120" s="149">
        <v>888</v>
      </c>
      <c r="L120" s="149">
        <v>517</v>
      </c>
      <c r="N120" s="149">
        <f>AVERAGE($C$4:C120)</f>
        <v>-493.08350358937037</v>
      </c>
      <c r="O120" s="149">
        <f>AVERAGE($D$4:D120)</f>
        <v>2080.4877138091197</v>
      </c>
      <c r="P120" s="149">
        <f>AVERAGE($E$4:E120)</f>
        <v>2573.5712173984921</v>
      </c>
    </row>
    <row r="121" spans="2:16" x14ac:dyDescent="0.25">
      <c r="B121" s="53">
        <v>118</v>
      </c>
      <c r="C121" s="149">
        <v>93.628473030631994</v>
      </c>
      <c r="D121" s="149">
        <v>2085.3984473738547</v>
      </c>
      <c r="E121" s="149">
        <v>1991.7699743432227</v>
      </c>
      <c r="F121" s="150">
        <v>5.3475000000000009E-2</v>
      </c>
      <c r="G121" s="149">
        <v>51100.152122533429</v>
      </c>
      <c r="H121" s="149">
        <v>2463.8895344983648</v>
      </c>
      <c r="I121" s="149">
        <v>5075.9521322431483</v>
      </c>
      <c r="J121" s="149">
        <v>2425.0595263244295</v>
      </c>
      <c r="K121" s="149">
        <v>1487</v>
      </c>
      <c r="L121" s="149">
        <v>451</v>
      </c>
      <c r="N121" s="149">
        <f>AVERAGE($C$4:C121)</f>
        <v>-488.11136819428566</v>
      </c>
      <c r="O121" s="149">
        <f>AVERAGE($D$4:D121)</f>
        <v>2080.5293301952615</v>
      </c>
      <c r="P121" s="149">
        <f>AVERAGE($E$4:E121)</f>
        <v>2568.6406983895495</v>
      </c>
    </row>
    <row r="122" spans="2:16" x14ac:dyDescent="0.25">
      <c r="B122" s="53">
        <v>119</v>
      </c>
      <c r="C122" s="149">
        <v>-742.06483931416142</v>
      </c>
      <c r="D122" s="149">
        <v>2085.3984473738547</v>
      </c>
      <c r="E122" s="149">
        <v>2827.4632866880161</v>
      </c>
      <c r="F122" s="150">
        <v>5.3475000000000009E-2</v>
      </c>
      <c r="G122" s="149">
        <v>52039.032648613684</v>
      </c>
      <c r="H122" s="149">
        <v>2445.0384286538188</v>
      </c>
      <c r="I122" s="149">
        <v>5323.0934417975859</v>
      </c>
      <c r="J122" s="149">
        <v>2467.0332082637942</v>
      </c>
      <c r="K122" s="149">
        <v>1114</v>
      </c>
      <c r="L122" s="149">
        <v>448</v>
      </c>
      <c r="N122" s="149">
        <f>AVERAGE($C$4:C122)</f>
        <v>-490.24543097680561</v>
      </c>
      <c r="O122" s="149">
        <f>AVERAGE($D$4:D122)</f>
        <v>2080.5702471463419</v>
      </c>
      <c r="P122" s="149">
        <f>AVERAGE($E$4:E122)</f>
        <v>2570.8156781231501</v>
      </c>
    </row>
    <row r="123" spans="2:16" x14ac:dyDescent="0.25">
      <c r="B123" s="53">
        <v>120</v>
      </c>
      <c r="C123" s="149">
        <v>-945.98739845574437</v>
      </c>
      <c r="D123" s="149">
        <v>2085.3984473738547</v>
      </c>
      <c r="E123" s="149">
        <v>3031.385845829599</v>
      </c>
      <c r="F123" s="150">
        <v>5.3475000000000009E-2</v>
      </c>
      <c r="G123" s="149">
        <v>51394.345645492067</v>
      </c>
      <c r="H123" s="149">
        <v>2518.3638752481143</v>
      </c>
      <c r="I123" s="149">
        <v>5050.7104181287468</v>
      </c>
      <c r="J123" s="149">
        <v>2630.5005832897441</v>
      </c>
      <c r="K123" s="149">
        <v>205</v>
      </c>
      <c r="L123" s="149">
        <v>493</v>
      </c>
      <c r="N123" s="149">
        <f>AVERAGE($C$4:C123)</f>
        <v>-494.04328070579675</v>
      </c>
      <c r="O123" s="149">
        <f>AVERAGE($D$4:D123)</f>
        <v>2080.6104821482381</v>
      </c>
      <c r="P123" s="149">
        <f>AVERAGE($E$4:E123)</f>
        <v>2574.6537628540373</v>
      </c>
    </row>
    <row r="124" spans="2:16" x14ac:dyDescent="0.25">
      <c r="B124" s="53">
        <v>121</v>
      </c>
      <c r="C124" s="149">
        <v>-805.96172547273272</v>
      </c>
      <c r="D124" s="149">
        <v>2085.3984473738547</v>
      </c>
      <c r="E124" s="149">
        <v>2891.3601728465874</v>
      </c>
      <c r="F124" s="150">
        <v>5.3475000000000009E-2</v>
      </c>
      <c r="G124" s="149">
        <v>52375.658511245725</v>
      </c>
      <c r="H124" s="149">
        <v>2702.8766471822596</v>
      </c>
      <c r="I124" s="149">
        <v>5299.7293247402458</v>
      </c>
      <c r="J124" s="149">
        <v>2463.3138617265199</v>
      </c>
      <c r="K124" s="149">
        <v>966</v>
      </c>
      <c r="L124" s="149">
        <v>622</v>
      </c>
      <c r="N124" s="149">
        <f>AVERAGE($C$4:C124)</f>
        <v>-496.62111909230038</v>
      </c>
      <c r="O124" s="149">
        <f>AVERAGE($D$4:D124)</f>
        <v>2080.6500521087801</v>
      </c>
      <c r="P124" s="149">
        <f>AVERAGE($E$4:E124)</f>
        <v>2577.2711712010832</v>
      </c>
    </row>
    <row r="125" spans="2:16" x14ac:dyDescent="0.25">
      <c r="B125" s="53">
        <v>122</v>
      </c>
      <c r="C125" s="149">
        <v>-246.31921710216375</v>
      </c>
      <c r="D125" s="149">
        <v>2085.3984473738547</v>
      </c>
      <c r="E125" s="149">
        <v>2331.7176644760184</v>
      </c>
      <c r="F125" s="150">
        <v>5.3475000000000009E-2</v>
      </c>
      <c r="G125" s="149">
        <v>51884.898608165633</v>
      </c>
      <c r="H125" s="149">
        <v>2710.7375592376902</v>
      </c>
      <c r="I125" s="149">
        <v>5282.5789147043724</v>
      </c>
      <c r="J125" s="149">
        <v>2572.3965920900851</v>
      </c>
      <c r="K125" s="149">
        <v>1143</v>
      </c>
      <c r="L125" s="149">
        <v>554</v>
      </c>
      <c r="N125" s="149">
        <f>AVERAGE($C$4:C125)</f>
        <v>-494.569464157955</v>
      </c>
      <c r="O125" s="149">
        <f>AVERAGE($D$4:D125)</f>
        <v>2080.6889733814446</v>
      </c>
      <c r="P125" s="149">
        <f>AVERAGE($E$4:E125)</f>
        <v>2575.2584375394022</v>
      </c>
    </row>
    <row r="126" spans="2:16" x14ac:dyDescent="0.25">
      <c r="B126" s="53">
        <v>123</v>
      </c>
      <c r="C126" s="149">
        <v>-570.56065692079574</v>
      </c>
      <c r="D126" s="149">
        <v>2085.3984473738547</v>
      </c>
      <c r="E126" s="149">
        <v>2655.9591042946504</v>
      </c>
      <c r="F126" s="150">
        <v>5.3475000000000009E-2</v>
      </c>
      <c r="G126" s="149">
        <v>52088.485848787022</v>
      </c>
      <c r="H126" s="149">
        <v>2665.1687349627978</v>
      </c>
      <c r="I126" s="149">
        <v>5225.7732778792624</v>
      </c>
      <c r="J126" s="149">
        <v>2576.0564940381851</v>
      </c>
      <c r="K126" s="149">
        <v>812</v>
      </c>
      <c r="L126" s="149">
        <v>782</v>
      </c>
      <c r="N126" s="149">
        <f>AVERAGE($C$4:C126)</f>
        <v>-495.18727873326264</v>
      </c>
      <c r="O126" s="149">
        <f>AVERAGE($D$4:D126)</f>
        <v>2080.7272617878871</v>
      </c>
      <c r="P126" s="149">
        <f>AVERAGE($E$4:E126)</f>
        <v>2575.914540521152</v>
      </c>
    </row>
    <row r="127" spans="2:16" x14ac:dyDescent="0.25">
      <c r="B127" s="53">
        <v>124</v>
      </c>
      <c r="C127" s="149">
        <v>-1264.9578862252456</v>
      </c>
      <c r="D127" s="149">
        <v>2085.3984473738547</v>
      </c>
      <c r="E127" s="149">
        <v>3350.3563335991003</v>
      </c>
      <c r="F127" s="150">
        <v>5.3475000000000009E-2</v>
      </c>
      <c r="G127" s="149">
        <v>52241.12961269381</v>
      </c>
      <c r="H127" s="149">
        <v>2719.202125853265</v>
      </c>
      <c r="I127" s="149">
        <v>5212.2429790295328</v>
      </c>
      <c r="J127" s="149">
        <v>2509.2006292736751</v>
      </c>
      <c r="K127" s="149">
        <v>514</v>
      </c>
      <c r="L127" s="149">
        <v>391</v>
      </c>
      <c r="N127" s="149">
        <f>AVERAGE($C$4:C127)</f>
        <v>-501.39510621303668</v>
      </c>
      <c r="O127" s="149">
        <f>AVERAGE($D$4:D127)</f>
        <v>2080.7649326393866</v>
      </c>
      <c r="P127" s="149">
        <f>AVERAGE($E$4:E127)</f>
        <v>2582.1600388524257</v>
      </c>
    </row>
    <row r="128" spans="2:16" x14ac:dyDescent="0.25">
      <c r="B128" s="53">
        <v>125</v>
      </c>
      <c r="C128" s="149">
        <v>-1299.4051678535629</v>
      </c>
      <c r="D128" s="149">
        <v>2085.3984473738547</v>
      </c>
      <c r="E128" s="149">
        <v>3384.8036152274176</v>
      </c>
      <c r="F128" s="150">
        <v>5.3475000000000009E-2</v>
      </c>
      <c r="G128" s="149">
        <v>52583.560239753533</v>
      </c>
      <c r="H128" s="149">
        <v>2502.3781159057421</v>
      </c>
      <c r="I128" s="149">
        <v>5291.6975477223659</v>
      </c>
      <c r="J128" s="149">
        <v>2673.9415955526915</v>
      </c>
      <c r="K128" s="149">
        <v>589</v>
      </c>
      <c r="L128" s="149">
        <v>588</v>
      </c>
      <c r="N128" s="149">
        <f>AVERAGE($C$4:C128)</f>
        <v>-507.77918670616089</v>
      </c>
      <c r="O128" s="149">
        <f>AVERAGE($D$4:D128)</f>
        <v>2080.8020007572627</v>
      </c>
      <c r="P128" s="149">
        <f>AVERAGE($E$4:E128)</f>
        <v>2588.5811874634255</v>
      </c>
    </row>
    <row r="129" spans="2:16" x14ac:dyDescent="0.25">
      <c r="B129" s="53">
        <v>126</v>
      </c>
      <c r="C129" s="149">
        <v>-35.323189154491956</v>
      </c>
      <c r="D129" s="149">
        <v>2071.0096039323103</v>
      </c>
      <c r="E129" s="149">
        <v>2106.3327930868022</v>
      </c>
      <c r="F129" s="150">
        <v>4.8841666666666672E-2</v>
      </c>
      <c r="G129" s="149">
        <v>51568.623659379344</v>
      </c>
      <c r="H129" s="149">
        <v>2506.3720510118947</v>
      </c>
      <c r="I129" s="149">
        <v>5181.5817970664848</v>
      </c>
      <c r="J129" s="149">
        <v>2552.2153584039988</v>
      </c>
      <c r="K129" s="149">
        <v>1228</v>
      </c>
      <c r="L129" s="149">
        <v>760</v>
      </c>
      <c r="N129" s="149">
        <f>AVERAGE($C$4:C129)</f>
        <v>-504.02953593194133</v>
      </c>
      <c r="O129" s="149">
        <f>AVERAGE($D$4:D129)</f>
        <v>2080.7242833221439</v>
      </c>
      <c r="P129" s="149">
        <f>AVERAGE($E$4:E129)</f>
        <v>2584.7538192540874</v>
      </c>
    </row>
    <row r="130" spans="2:16" x14ac:dyDescent="0.25">
      <c r="B130" s="53">
        <v>127</v>
      </c>
      <c r="C130" s="149">
        <v>81.596177934990919</v>
      </c>
      <c r="D130" s="149">
        <v>2049.5414942627558</v>
      </c>
      <c r="E130" s="149">
        <v>1967.9453163277649</v>
      </c>
      <c r="F130" s="150">
        <v>4.1891666666666667E-2</v>
      </c>
      <c r="G130" s="149">
        <v>50640.290932312477</v>
      </c>
      <c r="H130" s="149">
        <v>2601.3815654265909</v>
      </c>
      <c r="I130" s="149">
        <v>5077.31785408012</v>
      </c>
      <c r="J130" s="149">
        <v>2654.1214058576029</v>
      </c>
      <c r="K130" s="149">
        <v>828</v>
      </c>
      <c r="L130" s="149">
        <v>312</v>
      </c>
      <c r="N130" s="149">
        <f>AVERAGE($C$4:C130)</f>
        <v>-499.41830983850093</v>
      </c>
      <c r="O130" s="149">
        <f>AVERAGE($D$4:D130)</f>
        <v>2080.4787495500227</v>
      </c>
      <c r="P130" s="149">
        <f>AVERAGE($E$4:E130)</f>
        <v>2579.8970593885256</v>
      </c>
    </row>
    <row r="131" spans="2:16" x14ac:dyDescent="0.25">
      <c r="B131" s="53">
        <v>128</v>
      </c>
      <c r="C131" s="149">
        <v>-146.22136951686525</v>
      </c>
      <c r="D131" s="149">
        <v>2085.3984473738547</v>
      </c>
      <c r="E131" s="149">
        <v>2231.6198168907199</v>
      </c>
      <c r="F131" s="150">
        <v>5.3475000000000009E-2</v>
      </c>
      <c r="G131" s="149">
        <v>51451.040206552781</v>
      </c>
      <c r="H131" s="149">
        <v>2500.1916780093093</v>
      </c>
      <c r="I131" s="149">
        <v>5016.4329941008491</v>
      </c>
      <c r="J131" s="149">
        <v>2443.3523017907637</v>
      </c>
      <c r="K131" s="149">
        <v>1550</v>
      </c>
      <c r="L131" s="149">
        <v>444</v>
      </c>
      <c r="N131" s="149">
        <f>AVERAGE($C$4:C131)</f>
        <v>-496.65895874223816</v>
      </c>
      <c r="O131" s="149">
        <f>AVERAGE($D$4:D131)</f>
        <v>2080.5171846892717</v>
      </c>
      <c r="P131" s="149">
        <f>AVERAGE($E$4:E131)</f>
        <v>2577.1761434315117</v>
      </c>
    </row>
    <row r="132" spans="2:16" x14ac:dyDescent="0.25">
      <c r="B132" s="53">
        <v>129</v>
      </c>
      <c r="C132" s="149">
        <v>619.35200015521013</v>
      </c>
      <c r="D132" s="149">
        <v>2056.6821673019708</v>
      </c>
      <c r="E132" s="149">
        <v>1437.3301671467607</v>
      </c>
      <c r="F132" s="150">
        <v>4.4208333333333336E-2</v>
      </c>
      <c r="G132" s="149">
        <v>50270.497506933287</v>
      </c>
      <c r="H132" s="149">
        <v>2622.0546087133148</v>
      </c>
      <c r="I132" s="149">
        <v>5029.2459632875525</v>
      </c>
      <c r="J132" s="149">
        <v>2561.9957644605079</v>
      </c>
      <c r="K132" s="149">
        <v>880</v>
      </c>
      <c r="L132" s="149">
        <v>673</v>
      </c>
      <c r="N132" s="149">
        <f>AVERAGE($C$4:C132)</f>
        <v>-488.00771099884707</v>
      </c>
      <c r="O132" s="149">
        <f>AVERAGE($D$4:D132)</f>
        <v>2080.332417112626</v>
      </c>
      <c r="P132" s="149">
        <f>AVERAGE($E$4:E132)</f>
        <v>2568.3401281114748</v>
      </c>
    </row>
    <row r="133" spans="2:16" x14ac:dyDescent="0.25">
      <c r="B133" s="53">
        <v>130</v>
      </c>
      <c r="C133" s="149">
        <v>478.27536977774753</v>
      </c>
      <c r="D133" s="149">
        <v>2085.3984473738547</v>
      </c>
      <c r="E133" s="149">
        <v>1607.1230775961071</v>
      </c>
      <c r="F133" s="150">
        <v>5.3475000000000009E-2</v>
      </c>
      <c r="G133" s="149">
        <v>50513.491642204623</v>
      </c>
      <c r="H133" s="149">
        <v>2656.1688804848959</v>
      </c>
      <c r="I133" s="149">
        <v>4982.9340697267753</v>
      </c>
      <c r="J133" s="149">
        <v>2491.9463834593548</v>
      </c>
      <c r="K133" s="149">
        <v>930</v>
      </c>
      <c r="L133" s="149">
        <v>736</v>
      </c>
      <c r="N133" s="149">
        <f>AVERAGE($C$4:C133)</f>
        <v>-480.57476422364255</v>
      </c>
      <c r="O133" s="149">
        <f>AVERAGE($D$4:D133)</f>
        <v>2080.3713865761738</v>
      </c>
      <c r="P133" s="149">
        <f>AVERAGE($E$4:E133)</f>
        <v>2560.9461507998185</v>
      </c>
    </row>
    <row r="134" spans="2:16" x14ac:dyDescent="0.25">
      <c r="B134" s="53">
        <v>131</v>
      </c>
      <c r="C134" s="149">
        <v>148.83972871313631</v>
      </c>
      <c r="D134" s="149">
        <v>2085.3984473738547</v>
      </c>
      <c r="E134" s="149">
        <v>1936.5587186607183</v>
      </c>
      <c r="F134" s="150">
        <v>5.3475000000000009E-2</v>
      </c>
      <c r="G134" s="149">
        <v>50479.83387720857</v>
      </c>
      <c r="H134" s="149">
        <v>2616.0356537776402</v>
      </c>
      <c r="I134" s="149">
        <v>5042.8133812560591</v>
      </c>
      <c r="J134" s="149">
        <v>2552.7479823105164</v>
      </c>
      <c r="K134" s="149">
        <v>890</v>
      </c>
      <c r="L134" s="149">
        <v>250</v>
      </c>
      <c r="N134" s="149">
        <f>AVERAGE($C$4:C134)</f>
        <v>-475.77007343786562</v>
      </c>
      <c r="O134" s="149">
        <f>AVERAGE($D$4:D134)</f>
        <v>2080.4097610860799</v>
      </c>
      <c r="P134" s="149">
        <f>AVERAGE($E$4:E134)</f>
        <v>2556.1798345239472</v>
      </c>
    </row>
    <row r="135" spans="2:16" x14ac:dyDescent="0.25">
      <c r="B135" s="53">
        <v>132</v>
      </c>
      <c r="C135" s="149">
        <v>-131.80755510873678</v>
      </c>
      <c r="D135" s="149">
        <v>2085.3984473738547</v>
      </c>
      <c r="E135" s="149">
        <v>2217.2060024825914</v>
      </c>
      <c r="F135" s="150">
        <v>5.3475000000000009E-2</v>
      </c>
      <c r="G135" s="149">
        <v>51742.64964560439</v>
      </c>
      <c r="H135" s="149">
        <v>2554.3168983192791</v>
      </c>
      <c r="I135" s="149">
        <v>5051.2077389653214</v>
      </c>
      <c r="J135" s="149">
        <v>2749.0790436780849</v>
      </c>
      <c r="K135" s="149">
        <v>1305</v>
      </c>
      <c r="L135" s="149">
        <v>604</v>
      </c>
      <c r="N135" s="149">
        <f>AVERAGE($C$4:C135)</f>
        <v>-473.16429678385703</v>
      </c>
      <c r="O135" s="149">
        <f>AVERAGE($D$4:D135)</f>
        <v>2080.4475541640181</v>
      </c>
      <c r="P135" s="149">
        <f>AVERAGE($E$4:E135)</f>
        <v>2553.6118509478765</v>
      </c>
    </row>
    <row r="136" spans="2:16" x14ac:dyDescent="0.25">
      <c r="B136" s="53">
        <v>133</v>
      </c>
      <c r="C136" s="149">
        <v>-1913.3011437177984</v>
      </c>
      <c r="D136" s="149">
        <v>2071.0096039323103</v>
      </c>
      <c r="E136" s="149">
        <v>3984.3107476501086</v>
      </c>
      <c r="F136" s="150">
        <v>4.8841666666666672E-2</v>
      </c>
      <c r="G136" s="149">
        <v>53824.302889949482</v>
      </c>
      <c r="H136" s="149">
        <v>2654.8821697312669</v>
      </c>
      <c r="I136" s="149">
        <v>5384.808851700569</v>
      </c>
      <c r="J136" s="149">
        <v>2517.6849724165481</v>
      </c>
      <c r="K136" s="149">
        <v>721</v>
      </c>
      <c r="L136" s="149">
        <v>858</v>
      </c>
      <c r="N136" s="149">
        <f>AVERAGE($C$4:C136)</f>
        <v>-483.99239337734537</v>
      </c>
      <c r="O136" s="149">
        <f>AVERAGE($D$4:D136)</f>
        <v>2080.3765921322006</v>
      </c>
      <c r="P136" s="149">
        <f>AVERAGE($E$4:E136)</f>
        <v>2564.3689855095472</v>
      </c>
    </row>
    <row r="137" spans="2:16" x14ac:dyDescent="0.25">
      <c r="B137" s="53">
        <v>134</v>
      </c>
      <c r="C137" s="149">
        <v>-475.55021583906318</v>
      </c>
      <c r="D137" s="149">
        <v>2085.3984473738547</v>
      </c>
      <c r="E137" s="149">
        <v>2560.9486632129178</v>
      </c>
      <c r="F137" s="150">
        <v>5.3475000000000009E-2</v>
      </c>
      <c r="G137" s="149">
        <v>51859.960046727734</v>
      </c>
      <c r="H137" s="149">
        <v>2472.3259071270891</v>
      </c>
      <c r="I137" s="149">
        <v>5220.2079077071085</v>
      </c>
      <c r="J137" s="149">
        <v>2481.7019413389303</v>
      </c>
      <c r="K137" s="149">
        <v>906</v>
      </c>
      <c r="L137" s="149">
        <v>871</v>
      </c>
      <c r="N137" s="149">
        <f>AVERAGE($C$4:C137)</f>
        <v>-483.92939205243283</v>
      </c>
      <c r="O137" s="149">
        <f>AVERAGE($D$4:D137)</f>
        <v>2080.4140686638552</v>
      </c>
      <c r="P137" s="149">
        <f>AVERAGE($E$4:E137)</f>
        <v>2564.343460716289</v>
      </c>
    </row>
    <row r="138" spans="2:16" x14ac:dyDescent="0.25">
      <c r="B138" s="53">
        <v>135</v>
      </c>
      <c r="C138" s="149">
        <v>-810.43216809446312</v>
      </c>
      <c r="D138" s="149">
        <v>2085.3984473738547</v>
      </c>
      <c r="E138" s="149">
        <v>2895.8306154683178</v>
      </c>
      <c r="F138" s="150">
        <v>5.3475000000000009E-2</v>
      </c>
      <c r="G138" s="149">
        <v>51867.434261431896</v>
      </c>
      <c r="H138" s="149">
        <v>2489.1049061071626</v>
      </c>
      <c r="I138" s="149">
        <v>5175.2259917772099</v>
      </c>
      <c r="J138" s="149">
        <v>2657.7766326736696</v>
      </c>
      <c r="K138" s="149">
        <v>722</v>
      </c>
      <c r="L138" s="149">
        <v>496</v>
      </c>
      <c r="N138" s="149">
        <f>AVERAGE($C$4:C138)</f>
        <v>-486.34793113422563</v>
      </c>
      <c r="O138" s="149">
        <f>AVERAGE($D$4:D138)</f>
        <v>2080.450989987633</v>
      </c>
      <c r="P138" s="149">
        <f>AVERAGE($E$4:E138)</f>
        <v>2566.7989211218596</v>
      </c>
    </row>
    <row r="139" spans="2:16" x14ac:dyDescent="0.25">
      <c r="B139" s="53">
        <v>136</v>
      </c>
      <c r="C139" s="149">
        <v>-968.66037159168445</v>
      </c>
      <c r="D139" s="149">
        <v>2085.3984473738547</v>
      </c>
      <c r="E139" s="149">
        <v>3054.0588189655391</v>
      </c>
      <c r="F139" s="150">
        <v>5.3475000000000009E-2</v>
      </c>
      <c r="G139" s="149">
        <v>52595.417771689608</v>
      </c>
      <c r="H139" s="149">
        <v>2520.5486567008497</v>
      </c>
      <c r="I139" s="149">
        <v>5303.8113139532652</v>
      </c>
      <c r="J139" s="149">
        <v>2570.9458157901113</v>
      </c>
      <c r="K139" s="149">
        <v>1328</v>
      </c>
      <c r="L139" s="149">
        <v>347</v>
      </c>
      <c r="N139" s="149">
        <f>AVERAGE($C$4:C139)</f>
        <v>-489.89434613758931</v>
      </c>
      <c r="O139" s="149">
        <f>AVERAGE($D$4:D139)</f>
        <v>2080.4873683507672</v>
      </c>
      <c r="P139" s="149">
        <f>AVERAGE($E$4:E139)</f>
        <v>2570.3817144883574</v>
      </c>
    </row>
    <row r="140" spans="2:16" x14ac:dyDescent="0.25">
      <c r="B140" s="53">
        <v>137</v>
      </c>
      <c r="C140" s="149">
        <v>-4.4496674200504458</v>
      </c>
      <c r="D140" s="149">
        <v>2085.3984473738547</v>
      </c>
      <c r="E140" s="149">
        <v>2089.8481147939051</v>
      </c>
      <c r="F140" s="150">
        <v>5.3475000000000009E-2</v>
      </c>
      <c r="G140" s="149">
        <v>50889.627695964024</v>
      </c>
      <c r="H140" s="149">
        <v>2499.2220969369514</v>
      </c>
      <c r="I140" s="149">
        <v>5150.3302178159438</v>
      </c>
      <c r="J140" s="149">
        <v>2564.2267761802882</v>
      </c>
      <c r="K140" s="149">
        <v>729</v>
      </c>
      <c r="L140" s="149">
        <v>627</v>
      </c>
      <c r="N140" s="149">
        <f>AVERAGE($C$4:C140)</f>
        <v>-486.35095432213279</v>
      </c>
      <c r="O140" s="149">
        <f>AVERAGE($D$4:D140)</f>
        <v>2080.523215642907</v>
      </c>
      <c r="P140" s="149">
        <f>AVERAGE($E$4:E140)</f>
        <v>2566.87416996504</v>
      </c>
    </row>
    <row r="141" spans="2:16" x14ac:dyDescent="0.25">
      <c r="B141" s="53">
        <v>138</v>
      </c>
      <c r="C141" s="149">
        <v>-1288.9276525733335</v>
      </c>
      <c r="D141" s="149">
        <v>2085.3984473738547</v>
      </c>
      <c r="E141" s="149">
        <v>3374.3260999471881</v>
      </c>
      <c r="F141" s="150">
        <v>5.3475000000000009E-2</v>
      </c>
      <c r="G141" s="149">
        <v>52965.063822641423</v>
      </c>
      <c r="H141" s="149">
        <v>2582.4433586346358</v>
      </c>
      <c r="I141" s="149">
        <v>5267.2667513512915</v>
      </c>
      <c r="J141" s="149">
        <v>2511.9076261830523</v>
      </c>
      <c r="K141" s="149">
        <v>1111</v>
      </c>
      <c r="L141" s="149">
        <v>567</v>
      </c>
      <c r="N141" s="149">
        <f>AVERAGE($C$4:C141)</f>
        <v>-492.16672749786613</v>
      </c>
      <c r="O141" s="149">
        <f>AVERAGE($D$4:D141)</f>
        <v>2080.5585434090731</v>
      </c>
      <c r="P141" s="149">
        <f>AVERAGE($E$4:E141)</f>
        <v>2572.7252709069398</v>
      </c>
    </row>
    <row r="142" spans="2:16" x14ac:dyDescent="0.25">
      <c r="B142" s="53">
        <v>139</v>
      </c>
      <c r="C142" s="149">
        <v>-1463.2339585989348</v>
      </c>
      <c r="D142" s="149">
        <v>2085.3984473738547</v>
      </c>
      <c r="E142" s="149">
        <v>3548.6324059727895</v>
      </c>
      <c r="F142" s="150">
        <v>5.3475000000000009E-2</v>
      </c>
      <c r="G142" s="149">
        <v>52845.433731301462</v>
      </c>
      <c r="H142" s="149">
        <v>2614.310303056161</v>
      </c>
      <c r="I142" s="149">
        <v>5222.6902886467778</v>
      </c>
      <c r="J142" s="149">
        <v>2566.1041705940765</v>
      </c>
      <c r="K142" s="149">
        <v>692</v>
      </c>
      <c r="L142" s="149">
        <v>607</v>
      </c>
      <c r="N142" s="149">
        <f>AVERAGE($C$4:C142)</f>
        <v>-499.15282268564363</v>
      </c>
      <c r="O142" s="149">
        <f>AVERAGE($D$4:D142)</f>
        <v>2080.5933628620573</v>
      </c>
      <c r="P142" s="149">
        <f>AVERAGE($E$4:E142)</f>
        <v>2579.7461855477013</v>
      </c>
    </row>
    <row r="143" spans="2:16" x14ac:dyDescent="0.25">
      <c r="B143" s="53">
        <v>140</v>
      </c>
      <c r="C143" s="149">
        <v>-477.88171299910573</v>
      </c>
      <c r="D143" s="149">
        <v>2085.3984473738547</v>
      </c>
      <c r="E143" s="149">
        <v>2563.2801603729604</v>
      </c>
      <c r="F143" s="150">
        <v>5.3475000000000009E-2</v>
      </c>
      <c r="G143" s="149">
        <v>51652.096993331739</v>
      </c>
      <c r="H143" s="149">
        <v>2522.7707617097144</v>
      </c>
      <c r="I143" s="149">
        <v>5158.1827594068873</v>
      </c>
      <c r="J143" s="149">
        <v>2673.5048102104743</v>
      </c>
      <c r="K143" s="149">
        <v>736</v>
      </c>
      <c r="L143" s="149">
        <v>650</v>
      </c>
      <c r="N143" s="149">
        <f>AVERAGE($C$4:C143)</f>
        <v>-499.00088618788266</v>
      </c>
      <c r="O143" s="149">
        <f>AVERAGE($D$4:D143)</f>
        <v>2080.6276848942848</v>
      </c>
      <c r="P143" s="149">
        <f>AVERAGE($E$4:E143)</f>
        <v>2579.6285710821676</v>
      </c>
    </row>
    <row r="144" spans="2:16" x14ac:dyDescent="0.25">
      <c r="B144" s="53">
        <v>141</v>
      </c>
      <c r="C144" s="149">
        <v>989.71183967897855</v>
      </c>
      <c r="D144" s="149">
        <v>2085.3984473738547</v>
      </c>
      <c r="E144" s="149">
        <v>1095.6866076948761</v>
      </c>
      <c r="F144" s="150">
        <v>5.3475000000000009E-2</v>
      </c>
      <c r="G144" s="149">
        <v>50211.487688075751</v>
      </c>
      <c r="H144" s="149">
        <v>2573.6404028747634</v>
      </c>
      <c r="I144" s="149">
        <v>4983.9934978025249</v>
      </c>
      <c r="J144" s="149">
        <v>2671.7070662414053</v>
      </c>
      <c r="K144" s="149">
        <v>1340</v>
      </c>
      <c r="L144" s="149">
        <v>565</v>
      </c>
      <c r="N144" s="149">
        <f>AVERAGE($C$4:C144)</f>
        <v>-488.442639905139</v>
      </c>
      <c r="O144" s="149">
        <f>AVERAGE($D$4:D144)</f>
        <v>2080.6615200891756</v>
      </c>
      <c r="P144" s="149">
        <f>AVERAGE($E$4:E144)</f>
        <v>2569.1041599943146</v>
      </c>
    </row>
    <row r="145" spans="2:16" x14ac:dyDescent="0.25">
      <c r="B145" s="53">
        <v>142</v>
      </c>
      <c r="C145" s="149">
        <v>801.42371528701801</v>
      </c>
      <c r="D145" s="149">
        <v>2085.3984473738547</v>
      </c>
      <c r="E145" s="149">
        <v>1283.9747320868366</v>
      </c>
      <c r="F145" s="150">
        <v>5.3475000000000009E-2</v>
      </c>
      <c r="G145" s="149">
        <v>50930.514065456708</v>
      </c>
      <c r="H145" s="149">
        <v>2534.9458877543648</v>
      </c>
      <c r="I145" s="149">
        <v>5218.7930431909763</v>
      </c>
      <c r="J145" s="149">
        <v>2459.2682578643598</v>
      </c>
      <c r="K145" s="149">
        <v>1497</v>
      </c>
      <c r="L145" s="149">
        <v>908</v>
      </c>
      <c r="N145" s="149">
        <f>AVERAGE($C$4:C145)</f>
        <v>-479.35907402350409</v>
      </c>
      <c r="O145" s="149">
        <f>AVERAGE($D$4:D145)</f>
        <v>2080.6948787320257</v>
      </c>
      <c r="P145" s="149">
        <f>AVERAGE($E$4:E145)</f>
        <v>2560.0539527555293</v>
      </c>
    </row>
    <row r="146" spans="2:16" x14ac:dyDescent="0.25">
      <c r="B146" s="53">
        <v>143</v>
      </c>
      <c r="C146" s="149">
        <v>563.60395293522924</v>
      </c>
      <c r="D146" s="149">
        <v>2085.3984473738547</v>
      </c>
      <c r="E146" s="149">
        <v>1521.7944944386254</v>
      </c>
      <c r="F146" s="150">
        <v>5.3475000000000009E-2</v>
      </c>
      <c r="G146" s="149">
        <v>50392.252839471163</v>
      </c>
      <c r="H146" s="149">
        <v>2512.5821923692151</v>
      </c>
      <c r="I146" s="149">
        <v>5046.8802910458007</v>
      </c>
      <c r="J146" s="149">
        <v>2415.0087764694031</v>
      </c>
      <c r="K146" s="149">
        <v>1228</v>
      </c>
      <c r="L146" s="149">
        <v>580</v>
      </c>
      <c r="N146" s="149">
        <f>AVERAGE($C$4:C146)</f>
        <v>-472.06562628253391</v>
      </c>
      <c r="O146" s="149">
        <f>AVERAGE($D$4:D146)</f>
        <v>2080.7277708204301</v>
      </c>
      <c r="P146" s="149">
        <f>AVERAGE($E$4:E146)</f>
        <v>2552.7933971029638</v>
      </c>
    </row>
    <row r="147" spans="2:16" x14ac:dyDescent="0.25">
      <c r="B147" s="53">
        <v>144</v>
      </c>
      <c r="C147" s="149">
        <v>-385.68054284968366</v>
      </c>
      <c r="D147" s="149">
        <v>2085.3984473738547</v>
      </c>
      <c r="E147" s="149">
        <v>2471.0789902235383</v>
      </c>
      <c r="F147" s="150">
        <v>5.3475000000000009E-2</v>
      </c>
      <c r="G147" s="149">
        <v>52018.363061047865</v>
      </c>
      <c r="H147" s="149">
        <v>2586.2108426790724</v>
      </c>
      <c r="I147" s="149">
        <v>5231.1802369634415</v>
      </c>
      <c r="J147" s="149">
        <v>2733.5847820874674</v>
      </c>
      <c r="K147" s="149">
        <v>680</v>
      </c>
      <c r="L147" s="149">
        <v>991</v>
      </c>
      <c r="N147" s="149">
        <f>AVERAGE($C$4:C147)</f>
        <v>-471.46572986980584</v>
      </c>
      <c r="O147" s="149">
        <f>AVERAGE($D$4:D147)</f>
        <v>2080.7602060742738</v>
      </c>
      <c r="P147" s="149">
        <f>AVERAGE($E$4:E147)</f>
        <v>2552.2259359440786</v>
      </c>
    </row>
    <row r="148" spans="2:16" x14ac:dyDescent="0.25">
      <c r="B148" s="53">
        <v>145</v>
      </c>
      <c r="C148" s="149">
        <v>-1374.1316196791345</v>
      </c>
      <c r="D148" s="149">
        <v>2085.3984473738547</v>
      </c>
      <c r="E148" s="149">
        <v>3459.5300670529891</v>
      </c>
      <c r="F148" s="150">
        <v>5.3475000000000009E-2</v>
      </c>
      <c r="G148" s="149">
        <v>52375.295487155556</v>
      </c>
      <c r="H148" s="149">
        <v>2447.4109062457183</v>
      </c>
      <c r="I148" s="149">
        <v>5313.6706802614426</v>
      </c>
      <c r="J148" s="149">
        <v>2501.2628552936962</v>
      </c>
      <c r="K148" s="149">
        <v>479</v>
      </c>
      <c r="L148" s="149">
        <v>602</v>
      </c>
      <c r="N148" s="149">
        <f>AVERAGE($C$4:C148)</f>
        <v>-477.69101186849082</v>
      </c>
      <c r="O148" s="149">
        <f>AVERAGE($D$4:D148)</f>
        <v>2080.7921939453054</v>
      </c>
      <c r="P148" s="149">
        <f>AVERAGE($E$4:E148)</f>
        <v>2558.4832058137954</v>
      </c>
    </row>
    <row r="149" spans="2:16" x14ac:dyDescent="0.25">
      <c r="B149" s="53">
        <v>146</v>
      </c>
      <c r="C149" s="149">
        <v>-863.30758377535221</v>
      </c>
      <c r="D149" s="149">
        <v>2085.3984473738547</v>
      </c>
      <c r="E149" s="149">
        <v>2948.7060311492069</v>
      </c>
      <c r="F149" s="150">
        <v>5.3475000000000009E-2</v>
      </c>
      <c r="G149" s="149">
        <v>52625.209137903141</v>
      </c>
      <c r="H149" s="149">
        <v>2513.0063892092012</v>
      </c>
      <c r="I149" s="149">
        <v>5320.8220569480909</v>
      </c>
      <c r="J149" s="149">
        <v>2490.9596912708803</v>
      </c>
      <c r="K149" s="149">
        <v>1460</v>
      </c>
      <c r="L149" s="149">
        <v>447</v>
      </c>
      <c r="N149" s="149">
        <f>AVERAGE($C$4:C149)</f>
        <v>-480.33222126511322</v>
      </c>
      <c r="O149" s="149">
        <f>AVERAGE($D$4:D149)</f>
        <v>2080.823743626323</v>
      </c>
      <c r="P149" s="149">
        <f>AVERAGE($E$4:E149)</f>
        <v>2561.1559648914349</v>
      </c>
    </row>
    <row r="150" spans="2:16" x14ac:dyDescent="0.25">
      <c r="B150" s="53">
        <v>147</v>
      </c>
      <c r="C150" s="149">
        <v>114.53506443012338</v>
      </c>
      <c r="D150" s="149">
        <v>2085.3984473738547</v>
      </c>
      <c r="E150" s="149">
        <v>1970.8633829437313</v>
      </c>
      <c r="F150" s="150">
        <v>5.3475000000000009E-2</v>
      </c>
      <c r="G150" s="149">
        <v>51431.643909600651</v>
      </c>
      <c r="H150" s="149">
        <v>2588.7584841932357</v>
      </c>
      <c r="I150" s="149">
        <v>5187.4647234383719</v>
      </c>
      <c r="J150" s="149">
        <v>2635.3030117509215</v>
      </c>
      <c r="K150" s="149">
        <v>1384</v>
      </c>
      <c r="L150" s="149">
        <v>465</v>
      </c>
      <c r="N150" s="149">
        <f>AVERAGE($C$4:C150)</f>
        <v>-476.28550503589389</v>
      </c>
      <c r="O150" s="149">
        <f>AVERAGE($D$4:D150)</f>
        <v>2080.8548640599797</v>
      </c>
      <c r="P150" s="149">
        <f>AVERAGE($E$4:E150)</f>
        <v>2557.1403690958723</v>
      </c>
    </row>
    <row r="151" spans="2:16" x14ac:dyDescent="0.25">
      <c r="B151" s="53">
        <v>148</v>
      </c>
      <c r="C151" s="149">
        <v>-178.55482748382337</v>
      </c>
      <c r="D151" s="149">
        <v>2085.3984473738547</v>
      </c>
      <c r="E151" s="149">
        <v>2263.953274857678</v>
      </c>
      <c r="F151" s="150">
        <v>5.3475000000000009E-2</v>
      </c>
      <c r="G151" s="149">
        <v>50553.490804170069</v>
      </c>
      <c r="H151" s="149">
        <v>2592.4690500676711</v>
      </c>
      <c r="I151" s="149">
        <v>5101.1152110922339</v>
      </c>
      <c r="J151" s="149">
        <v>2538.4264878996028</v>
      </c>
      <c r="K151" s="149">
        <v>471</v>
      </c>
      <c r="L151" s="149">
        <v>313</v>
      </c>
      <c r="N151" s="149">
        <f>AVERAGE($C$4:C151)</f>
        <v>-474.27381126865021</v>
      </c>
      <c r="O151" s="149">
        <f>AVERAGE($D$4:D151)</f>
        <v>2080.8855639472358</v>
      </c>
      <c r="P151" s="149">
        <f>AVERAGE($E$4:E151)</f>
        <v>2555.1593752158847</v>
      </c>
    </row>
    <row r="152" spans="2:16" x14ac:dyDescent="0.25">
      <c r="B152" s="53">
        <v>149</v>
      </c>
      <c r="C152" s="149">
        <v>459.09397621946005</v>
      </c>
      <c r="D152" s="149">
        <v>2085.3984473738547</v>
      </c>
      <c r="E152" s="149">
        <v>1626.3044711543946</v>
      </c>
      <c r="F152" s="150">
        <v>5.3475000000000009E-2</v>
      </c>
      <c r="G152" s="149">
        <v>50796.08144269311</v>
      </c>
      <c r="H152" s="149">
        <v>2555.2467724109952</v>
      </c>
      <c r="I152" s="149">
        <v>5033.4643734593456</v>
      </c>
      <c r="J152" s="149">
        <v>2602.9512463413084</v>
      </c>
      <c r="K152" s="149">
        <v>1043</v>
      </c>
      <c r="L152" s="149">
        <v>821</v>
      </c>
      <c r="N152" s="149">
        <f>AVERAGE($C$4:C152)</f>
        <v>-468.00959792980382</v>
      </c>
      <c r="O152" s="149">
        <f>AVERAGE($D$4:D152)</f>
        <v>2080.9158517554683</v>
      </c>
      <c r="P152" s="149">
        <f>AVERAGE($E$4:E152)</f>
        <v>2548.9254496852705</v>
      </c>
    </row>
    <row r="153" spans="2:16" x14ac:dyDescent="0.25">
      <c r="B153" s="53">
        <v>150</v>
      </c>
      <c r="C153" s="149">
        <v>548.08967194039315</v>
      </c>
      <c r="D153" s="149">
        <v>2085.3984473738547</v>
      </c>
      <c r="E153" s="149">
        <v>1537.3087754334615</v>
      </c>
      <c r="F153" s="150">
        <v>5.3475000000000009E-2</v>
      </c>
      <c r="G153" s="149">
        <v>50649.98506264454</v>
      </c>
      <c r="H153" s="149">
        <v>2634.6276423917711</v>
      </c>
      <c r="I153" s="149">
        <v>5026.1333643412945</v>
      </c>
      <c r="J153" s="149">
        <v>2491.0496250811834</v>
      </c>
      <c r="K153" s="149">
        <v>1438</v>
      </c>
      <c r="L153" s="149">
        <v>431</v>
      </c>
      <c r="N153" s="149">
        <f>AVERAGE($C$4:C153)</f>
        <v>-461.23560279733579</v>
      </c>
      <c r="O153" s="149">
        <f>AVERAGE($D$4:D153)</f>
        <v>2080.9457357262581</v>
      </c>
      <c r="P153" s="149">
        <f>AVERAGE($E$4:E153)</f>
        <v>2542.1813385235919</v>
      </c>
    </row>
    <row r="154" spans="2:16" x14ac:dyDescent="0.25">
      <c r="B154" s="53">
        <v>151</v>
      </c>
      <c r="C154" s="149">
        <v>-1014.137323671991</v>
      </c>
      <c r="D154" s="149">
        <v>2049.5414942627558</v>
      </c>
      <c r="E154" s="149">
        <v>3063.6788179347468</v>
      </c>
      <c r="F154" s="150">
        <v>4.1891666666666667E-2</v>
      </c>
      <c r="G154" s="149">
        <v>52400.375015426951</v>
      </c>
      <c r="H154" s="149">
        <v>2636.7689861362182</v>
      </c>
      <c r="I154" s="149">
        <v>5163.3118785061042</v>
      </c>
      <c r="J154" s="149">
        <v>2536.1571668277411</v>
      </c>
      <c r="K154" s="149">
        <v>1109</v>
      </c>
      <c r="L154" s="149">
        <v>418</v>
      </c>
      <c r="N154" s="149">
        <f>AVERAGE($C$4:C154)</f>
        <v>-464.89720359783024</v>
      </c>
      <c r="O154" s="149">
        <f>AVERAGE($D$4:D154)</f>
        <v>2080.7377606172281</v>
      </c>
      <c r="P154" s="149">
        <f>AVERAGE($E$4:E154)</f>
        <v>2545.6349642150567</v>
      </c>
    </row>
    <row r="155" spans="2:16" x14ac:dyDescent="0.25">
      <c r="B155" s="53">
        <v>152</v>
      </c>
      <c r="C155" s="149">
        <v>101.29122957047252</v>
      </c>
      <c r="D155" s="149">
        <v>2085.3984473738547</v>
      </c>
      <c r="E155" s="149">
        <v>1984.1072178033821</v>
      </c>
      <c r="F155" s="150">
        <v>5.3475000000000009E-2</v>
      </c>
      <c r="G155" s="149">
        <v>51529.423879256334</v>
      </c>
      <c r="H155" s="149">
        <v>2661.9345886002766</v>
      </c>
      <c r="I155" s="149">
        <v>5231.5951732620342</v>
      </c>
      <c r="J155" s="149">
        <v>2560.2216336013325</v>
      </c>
      <c r="K155" s="149">
        <v>1299</v>
      </c>
      <c r="L155" s="149">
        <v>589</v>
      </c>
      <c r="N155" s="149">
        <f>AVERAGE($C$4:C155)</f>
        <v>-461.17227969540716</v>
      </c>
      <c r="O155" s="149">
        <f>AVERAGE($D$4:D155)</f>
        <v>2080.7684230301006</v>
      </c>
      <c r="P155" s="149">
        <f>AVERAGE($E$4:E155)</f>
        <v>2541.9407027255061</v>
      </c>
    </row>
    <row r="156" spans="2:16" x14ac:dyDescent="0.25">
      <c r="B156" s="53">
        <v>153</v>
      </c>
      <c r="C156" s="149">
        <v>-925.27837144126306</v>
      </c>
      <c r="D156" s="149">
        <v>2071.0096039323103</v>
      </c>
      <c r="E156" s="149">
        <v>2996.2879753735733</v>
      </c>
      <c r="F156" s="150">
        <v>4.8841666666666672E-2</v>
      </c>
      <c r="G156" s="149">
        <v>52586.347157408134</v>
      </c>
      <c r="H156" s="149">
        <v>2578.3616650910826</v>
      </c>
      <c r="I156" s="149">
        <v>5135.8866512401964</v>
      </c>
      <c r="J156" s="149">
        <v>2652.2004103214249</v>
      </c>
      <c r="K156" s="149">
        <v>986</v>
      </c>
      <c r="L156" s="149">
        <v>781</v>
      </c>
      <c r="N156" s="149">
        <f>AVERAGE($C$4:C156)</f>
        <v>-464.20565284407292</v>
      </c>
      <c r="O156" s="149">
        <f>AVERAGE($D$4:D156)</f>
        <v>2080.7046398987427</v>
      </c>
      <c r="P156" s="149">
        <f>AVERAGE($E$4:E156)</f>
        <v>2544.9102927428135</v>
      </c>
    </row>
    <row r="157" spans="2:16" x14ac:dyDescent="0.25">
      <c r="B157" s="53">
        <v>154</v>
      </c>
      <c r="C157" s="149">
        <v>-327.917557579603</v>
      </c>
      <c r="D157" s="149">
        <v>2085.3984473738547</v>
      </c>
      <c r="E157" s="149">
        <v>2413.3160049534577</v>
      </c>
      <c r="F157" s="150">
        <v>5.3475000000000009E-2</v>
      </c>
      <c r="G157" s="149">
        <v>51927.056667183402</v>
      </c>
      <c r="H157" s="149">
        <v>2525.3003979999658</v>
      </c>
      <c r="I157" s="149">
        <v>5178.1380287973598</v>
      </c>
      <c r="J157" s="149">
        <v>2591.4347726557962</v>
      </c>
      <c r="K157" s="149">
        <v>1282</v>
      </c>
      <c r="L157" s="149">
        <v>626</v>
      </c>
      <c r="N157" s="149">
        <f>AVERAGE($C$4:C157)</f>
        <v>-463.32066521248538</v>
      </c>
      <c r="O157" s="149">
        <f>AVERAGE($D$4:D157)</f>
        <v>2080.7351191680618</v>
      </c>
      <c r="P157" s="149">
        <f>AVERAGE($E$4:E157)</f>
        <v>2544.055784380545</v>
      </c>
    </row>
    <row r="158" spans="2:16" x14ac:dyDescent="0.25">
      <c r="B158" s="53">
        <v>155</v>
      </c>
      <c r="C158" s="149">
        <v>-717.96502455550763</v>
      </c>
      <c r="D158" s="149">
        <v>2085.3984473738547</v>
      </c>
      <c r="E158" s="149">
        <v>2803.3634719293623</v>
      </c>
      <c r="F158" s="150">
        <v>5.3475000000000009E-2</v>
      </c>
      <c r="G158" s="149">
        <v>51933.319801797203</v>
      </c>
      <c r="H158" s="149">
        <v>2557.1181250599261</v>
      </c>
      <c r="I158" s="149">
        <v>5130.5209318985471</v>
      </c>
      <c r="J158" s="149">
        <v>2554.9379433885656</v>
      </c>
      <c r="K158" s="149">
        <v>1076</v>
      </c>
      <c r="L158" s="149">
        <v>403</v>
      </c>
      <c r="N158" s="149">
        <f>AVERAGE($C$4:C158)</f>
        <v>-464.96353204695652</v>
      </c>
      <c r="O158" s="149">
        <f>AVERAGE($D$4:D158)</f>
        <v>2080.7652051564864</v>
      </c>
      <c r="P158" s="149">
        <f>AVERAGE($E$4:E158)</f>
        <v>2545.7287372034402</v>
      </c>
    </row>
    <row r="159" spans="2:16" x14ac:dyDescent="0.25">
      <c r="B159" s="53">
        <v>156</v>
      </c>
      <c r="C159" s="149">
        <v>774.68749266343821</v>
      </c>
      <c r="D159" s="149">
        <v>2085.3984473738547</v>
      </c>
      <c r="E159" s="149">
        <v>1310.7109547104164</v>
      </c>
      <c r="F159" s="150">
        <v>5.3475000000000009E-2</v>
      </c>
      <c r="G159" s="149">
        <v>49360.207960980289</v>
      </c>
      <c r="H159" s="149">
        <v>2588.4767249187935</v>
      </c>
      <c r="I159" s="149">
        <v>4926.5203423509492</v>
      </c>
      <c r="J159" s="149">
        <v>2407.2837387840627</v>
      </c>
      <c r="K159" s="149">
        <v>738</v>
      </c>
      <c r="L159" s="149">
        <v>354</v>
      </c>
      <c r="N159" s="149">
        <f>AVERAGE($C$4:C159)</f>
        <v>-457.0170511193258</v>
      </c>
      <c r="O159" s="149">
        <f>AVERAGE($D$4:D159)</f>
        <v>2080.7949054271107</v>
      </c>
      <c r="P159" s="149">
        <f>AVERAGE($E$4:E159)</f>
        <v>2537.811956546434</v>
      </c>
    </row>
    <row r="160" spans="2:16" x14ac:dyDescent="0.25">
      <c r="B160" s="53">
        <v>157</v>
      </c>
      <c r="C160" s="149">
        <v>-1148.8837957789874</v>
      </c>
      <c r="D160" s="149">
        <v>2085.3984473738547</v>
      </c>
      <c r="E160" s="149">
        <v>3234.2822431528421</v>
      </c>
      <c r="F160" s="150">
        <v>5.3475000000000009E-2</v>
      </c>
      <c r="G160" s="149">
        <v>52735.900293597275</v>
      </c>
      <c r="H160" s="149">
        <v>2521.5126575770028</v>
      </c>
      <c r="I160" s="149">
        <v>5432.4944473021415</v>
      </c>
      <c r="J160" s="149">
        <v>2557.501923238618</v>
      </c>
      <c r="K160" s="149">
        <v>838</v>
      </c>
      <c r="L160" s="149">
        <v>636</v>
      </c>
      <c r="N160" s="149">
        <f>AVERAGE($C$4:C160)</f>
        <v>-461.42384567129824</v>
      </c>
      <c r="O160" s="149">
        <f>AVERAGE($D$4:D160)</f>
        <v>2080.8242273503388</v>
      </c>
      <c r="P160" s="149">
        <f>AVERAGE($E$4:E160)</f>
        <v>2542.2480730216339</v>
      </c>
    </row>
    <row r="161" spans="2:16" x14ac:dyDescent="0.25">
      <c r="B161" s="53">
        <v>158</v>
      </c>
      <c r="C161" s="149">
        <v>-681.19306777655584</v>
      </c>
      <c r="D161" s="149">
        <v>2085.3984473738547</v>
      </c>
      <c r="E161" s="149">
        <v>2766.5915151504105</v>
      </c>
      <c r="F161" s="150">
        <v>5.3475000000000009E-2</v>
      </c>
      <c r="G161" s="149">
        <v>52083.60882804032</v>
      </c>
      <c r="H161" s="149">
        <v>2575.5172609871811</v>
      </c>
      <c r="I161" s="149">
        <v>5163.7697033973382</v>
      </c>
      <c r="J161" s="149">
        <v>2598.5440081793286</v>
      </c>
      <c r="K161" s="149">
        <v>1105</v>
      </c>
      <c r="L161" s="149">
        <v>475</v>
      </c>
      <c r="N161" s="149">
        <f>AVERAGE($C$4:C161)</f>
        <v>-462.81479011500244</v>
      </c>
      <c r="O161" s="149">
        <f>AVERAGE($D$4:D161)</f>
        <v>2080.8531781099814</v>
      </c>
      <c r="P161" s="149">
        <f>AVERAGE($E$4:E161)</f>
        <v>2543.6679682249805</v>
      </c>
    </row>
    <row r="162" spans="2:16" x14ac:dyDescent="0.25">
      <c r="B162" s="53">
        <v>159</v>
      </c>
      <c r="C162" s="149">
        <v>-756.72811886469981</v>
      </c>
      <c r="D162" s="149">
        <v>2056.6821673019708</v>
      </c>
      <c r="E162" s="149">
        <v>2813.4102861666706</v>
      </c>
      <c r="F162" s="150">
        <v>4.4208333333333336E-2</v>
      </c>
      <c r="G162" s="149">
        <v>52278.888412015556</v>
      </c>
      <c r="H162" s="149">
        <v>2509.4499944348713</v>
      </c>
      <c r="I162" s="149">
        <v>5325.4981080609841</v>
      </c>
      <c r="J162" s="149">
        <v>2611.6389902728961</v>
      </c>
      <c r="K162" s="149">
        <v>896</v>
      </c>
      <c r="L162" s="149">
        <v>712</v>
      </c>
      <c r="N162" s="149">
        <f>AVERAGE($C$4:C162)</f>
        <v>-464.66330161657288</v>
      </c>
      <c r="O162" s="149">
        <f>AVERAGE($D$4:D162)</f>
        <v>2080.701159174082</v>
      </c>
      <c r="P162" s="149">
        <f>AVERAGE($E$4:E162)</f>
        <v>2545.3644607906513</v>
      </c>
    </row>
    <row r="163" spans="2:16" x14ac:dyDescent="0.25">
      <c r="B163" s="53">
        <v>160</v>
      </c>
      <c r="C163" s="149">
        <v>306.42900971475524</v>
      </c>
      <c r="D163" s="149">
        <v>2056.6821673019708</v>
      </c>
      <c r="E163" s="149">
        <v>1750.2531575872156</v>
      </c>
      <c r="F163" s="150">
        <v>4.4208333333333336E-2</v>
      </c>
      <c r="G163" s="149">
        <v>50470.569618610469</v>
      </c>
      <c r="H163" s="149">
        <v>2524.7227914859482</v>
      </c>
      <c r="I163" s="149">
        <v>5034.7647914001836</v>
      </c>
      <c r="J163" s="149">
        <v>2577.727127201857</v>
      </c>
      <c r="K163" s="149">
        <v>592</v>
      </c>
      <c r="L163" s="149">
        <v>846</v>
      </c>
      <c r="N163" s="149">
        <f>AVERAGE($C$4:C163)</f>
        <v>-459.84397467075206</v>
      </c>
      <c r="O163" s="149">
        <f>AVERAGE($D$4:D163)</f>
        <v>2080.5510404748811</v>
      </c>
      <c r="P163" s="149">
        <f>AVERAGE($E$4:E163)</f>
        <v>2540.3950151456297</v>
      </c>
    </row>
    <row r="164" spans="2:16" x14ac:dyDescent="0.25">
      <c r="B164" s="53">
        <v>161</v>
      </c>
      <c r="C164" s="149">
        <v>-1639.7484746629466</v>
      </c>
      <c r="D164" s="149">
        <v>2071.0096039323103</v>
      </c>
      <c r="E164" s="149">
        <v>3710.7580785952568</v>
      </c>
      <c r="F164" s="150">
        <v>4.8841666666666672E-2</v>
      </c>
      <c r="G164" s="149">
        <v>52835.367102686738</v>
      </c>
      <c r="H164" s="149">
        <v>2656.6377269909949</v>
      </c>
      <c r="I164" s="149">
        <v>5166.5358929265849</v>
      </c>
      <c r="J164" s="149">
        <v>2776.2074229866234</v>
      </c>
      <c r="K164" s="149">
        <v>474</v>
      </c>
      <c r="L164" s="149">
        <v>416</v>
      </c>
      <c r="N164" s="149">
        <f>AVERAGE($C$4:C164)</f>
        <v>-467.17257404958559</v>
      </c>
      <c r="O164" s="149">
        <f>AVERAGE($D$4:D164)</f>
        <v>2080.4917768938712</v>
      </c>
      <c r="P164" s="149">
        <f>AVERAGE($E$4:E164)</f>
        <v>2547.6643509434539</v>
      </c>
    </row>
    <row r="165" spans="2:16" x14ac:dyDescent="0.25">
      <c r="B165" s="53">
        <v>162</v>
      </c>
      <c r="C165" s="149">
        <v>540.16995417737803</v>
      </c>
      <c r="D165" s="149">
        <v>2085.3984473738547</v>
      </c>
      <c r="E165" s="149">
        <v>1545.2284931964766</v>
      </c>
      <c r="F165" s="150">
        <v>5.3475000000000009E-2</v>
      </c>
      <c r="G165" s="149">
        <v>50974.341449527317</v>
      </c>
      <c r="H165" s="149">
        <v>2536.9722092030697</v>
      </c>
      <c r="I165" s="149">
        <v>5113.3827334495745</v>
      </c>
      <c r="J165" s="149">
        <v>2589.9124288406174</v>
      </c>
      <c r="K165" s="149">
        <v>1238</v>
      </c>
      <c r="L165" s="149">
        <v>857</v>
      </c>
      <c r="N165" s="149">
        <f>AVERAGE($C$4:C165)</f>
        <v>-460.95441029509811</v>
      </c>
      <c r="O165" s="149">
        <f>AVERAGE($D$4:D165)</f>
        <v>2080.522064983254</v>
      </c>
      <c r="P165" s="149">
        <f>AVERAGE($E$4:E165)</f>
        <v>2541.476475278349</v>
      </c>
    </row>
    <row r="166" spans="2:16" x14ac:dyDescent="0.25">
      <c r="B166" s="53">
        <v>163</v>
      </c>
      <c r="C166" s="149">
        <v>-1682.5409982876195</v>
      </c>
      <c r="D166" s="149">
        <v>2085.3984473738547</v>
      </c>
      <c r="E166" s="149">
        <v>3767.9394456614741</v>
      </c>
      <c r="F166" s="150">
        <v>5.3475000000000009E-2</v>
      </c>
      <c r="G166" s="149">
        <v>53092.736684638949</v>
      </c>
      <c r="H166" s="149">
        <v>2544.223133329775</v>
      </c>
      <c r="I166" s="149">
        <v>5239.3673038161514</v>
      </c>
      <c r="J166" s="149">
        <v>2457.6834788777182</v>
      </c>
      <c r="K166" s="149">
        <v>853</v>
      </c>
      <c r="L166" s="149">
        <v>581</v>
      </c>
      <c r="N166" s="149">
        <f>AVERAGE($C$4:C166)</f>
        <v>-468.44880654045096</v>
      </c>
      <c r="O166" s="149">
        <f>AVERAGE($D$4:D166)</f>
        <v>2080.5519814396384</v>
      </c>
      <c r="P166" s="149">
        <f>AVERAGE($E$4:E166)</f>
        <v>2549.000787980086</v>
      </c>
    </row>
    <row r="167" spans="2:16" x14ac:dyDescent="0.25">
      <c r="B167" s="53">
        <v>164</v>
      </c>
      <c r="C167" s="149">
        <v>-788.19673389622312</v>
      </c>
      <c r="D167" s="149">
        <v>2085.3984473738547</v>
      </c>
      <c r="E167" s="149">
        <v>2873.5951812700778</v>
      </c>
      <c r="F167" s="150">
        <v>5.3475000000000009E-2</v>
      </c>
      <c r="G167" s="149">
        <v>52356.522009714783</v>
      </c>
      <c r="H167" s="149">
        <v>2574.6114956974707</v>
      </c>
      <c r="I167" s="149">
        <v>5300.1924125666219</v>
      </c>
      <c r="J167" s="149">
        <v>2542.1856633246375</v>
      </c>
      <c r="K167" s="149">
        <v>994</v>
      </c>
      <c r="L167" s="149">
        <v>646</v>
      </c>
      <c r="N167" s="149">
        <f>AVERAGE($C$4:C167)</f>
        <v>-470.39848902432766</v>
      </c>
      <c r="O167" s="149">
        <f>AVERAGE($D$4:D167)</f>
        <v>2080.5815330611886</v>
      </c>
      <c r="P167" s="149">
        <f>AVERAGE($E$4:E167)</f>
        <v>2550.9800220855127</v>
      </c>
    </row>
    <row r="168" spans="2:16" x14ac:dyDescent="0.25">
      <c r="B168" s="53">
        <v>165</v>
      </c>
      <c r="C168" s="149">
        <v>1364.8601279534359</v>
      </c>
      <c r="D168" s="149">
        <v>2085.3984473738547</v>
      </c>
      <c r="E168" s="149">
        <v>720.5383194204187</v>
      </c>
      <c r="F168" s="150">
        <v>5.3475000000000009E-2</v>
      </c>
      <c r="G168" s="149">
        <v>49412.379755552429</v>
      </c>
      <c r="H168" s="149">
        <v>2547.3741743146056</v>
      </c>
      <c r="I168" s="149">
        <v>4933.0747683697309</v>
      </c>
      <c r="J168" s="149">
        <v>2509.7194520541034</v>
      </c>
      <c r="K168" s="149">
        <v>1203</v>
      </c>
      <c r="L168" s="149">
        <v>611</v>
      </c>
      <c r="N168" s="149">
        <f>AVERAGE($C$4:C168)</f>
        <v>-459.27570952749272</v>
      </c>
      <c r="O168" s="149">
        <f>AVERAGE($D$4:D168)</f>
        <v>2080.6107264812654</v>
      </c>
      <c r="P168" s="149">
        <f>AVERAGE($E$4:E168)</f>
        <v>2539.8864360087546</v>
      </c>
    </row>
    <row r="169" spans="2:16" x14ac:dyDescent="0.25">
      <c r="B169" s="53">
        <v>166</v>
      </c>
      <c r="C169" s="149">
        <v>-383.43934795752102</v>
      </c>
      <c r="D169" s="149">
        <v>2085.3984473738547</v>
      </c>
      <c r="E169" s="149">
        <v>2468.8377953313757</v>
      </c>
      <c r="F169" s="150">
        <v>5.3475000000000009E-2</v>
      </c>
      <c r="G169" s="149">
        <v>52186.698064424294</v>
      </c>
      <c r="H169" s="149">
        <v>2593.4831462565885</v>
      </c>
      <c r="I169" s="149">
        <v>5269.945989861475</v>
      </c>
      <c r="J169" s="149">
        <v>2516.6832226035567</v>
      </c>
      <c r="K169" s="149">
        <v>1224</v>
      </c>
      <c r="L169" s="149">
        <v>789</v>
      </c>
      <c r="N169" s="149">
        <f>AVERAGE($C$4:C169)</f>
        <v>-458.81886397586641</v>
      </c>
      <c r="O169" s="149">
        <f>AVERAGE($D$4:D169)</f>
        <v>2080.6395681733898</v>
      </c>
      <c r="P169" s="149">
        <f>AVERAGE($E$4:E169)</f>
        <v>2539.4584321492525</v>
      </c>
    </row>
    <row r="170" spans="2:16" x14ac:dyDescent="0.25">
      <c r="B170" s="53">
        <v>167</v>
      </c>
      <c r="C170" s="149">
        <v>548.42116117523756</v>
      </c>
      <c r="D170" s="149">
        <v>2056.6821673019708</v>
      </c>
      <c r="E170" s="149">
        <v>1508.2610061267333</v>
      </c>
      <c r="F170" s="150">
        <v>4.4208333333333336E-2</v>
      </c>
      <c r="G170" s="149">
        <v>50363.501157096529</v>
      </c>
      <c r="H170" s="149">
        <v>2696.9817515517898</v>
      </c>
      <c r="I170" s="149">
        <v>5062.338704307761</v>
      </c>
      <c r="J170" s="149">
        <v>2616.3159820400988</v>
      </c>
      <c r="K170" s="149">
        <v>733</v>
      </c>
      <c r="L170" s="149">
        <v>662</v>
      </c>
      <c r="N170" s="149">
        <f>AVERAGE($C$4:C170)</f>
        <v>-452.787486579752</v>
      </c>
      <c r="O170" s="149">
        <f>AVERAGE($D$4:D170)</f>
        <v>2080.4961106831415</v>
      </c>
      <c r="P170" s="149">
        <f>AVERAGE($E$4:E170)</f>
        <v>2533.28359726289</v>
      </c>
    </row>
    <row r="171" spans="2:16" x14ac:dyDescent="0.25">
      <c r="B171" s="53">
        <v>168</v>
      </c>
      <c r="C171" s="149">
        <v>-44.3231796272662</v>
      </c>
      <c r="D171" s="149">
        <v>2049.5414942627558</v>
      </c>
      <c r="E171" s="149">
        <v>2093.864673890022</v>
      </c>
      <c r="F171" s="150">
        <v>4.1891666666666667E-2</v>
      </c>
      <c r="G171" s="149">
        <v>51253.117133646825</v>
      </c>
      <c r="H171" s="149">
        <v>2651.8615025838671</v>
      </c>
      <c r="I171" s="149">
        <v>5126.5888903973264</v>
      </c>
      <c r="J171" s="149">
        <v>2617.797436764648</v>
      </c>
      <c r="K171" s="149">
        <v>708</v>
      </c>
      <c r="L171" s="149">
        <v>824</v>
      </c>
      <c r="N171" s="149">
        <f>AVERAGE($C$4:C171)</f>
        <v>-450.3561514193205</v>
      </c>
      <c r="O171" s="149">
        <f>AVERAGE($D$4:D171)</f>
        <v>2080.3118570139727</v>
      </c>
      <c r="P171" s="149">
        <f>AVERAGE($E$4:E171)</f>
        <v>2530.6680084332893</v>
      </c>
    </row>
    <row r="172" spans="2:16" x14ac:dyDescent="0.25">
      <c r="B172" s="53">
        <v>169</v>
      </c>
      <c r="C172" s="149">
        <v>398.70377954760579</v>
      </c>
      <c r="D172" s="149">
        <v>2071.0096039323103</v>
      </c>
      <c r="E172" s="149">
        <v>1672.3058243847045</v>
      </c>
      <c r="F172" s="150">
        <v>4.8841666666666672E-2</v>
      </c>
      <c r="G172" s="149">
        <v>50241.359904820391</v>
      </c>
      <c r="H172" s="149">
        <v>2597.0385915075522</v>
      </c>
      <c r="I172" s="149">
        <v>5086.2572409826043</v>
      </c>
      <c r="J172" s="149">
        <v>2578.1433303108938</v>
      </c>
      <c r="K172" s="149">
        <v>943</v>
      </c>
      <c r="L172" s="149">
        <v>239</v>
      </c>
      <c r="N172" s="149">
        <f>AVERAGE($C$4:C172)</f>
        <v>-445.33212815916119</v>
      </c>
      <c r="O172" s="149">
        <f>AVERAGE($D$4:D172)</f>
        <v>2080.2568140963294</v>
      </c>
      <c r="P172" s="149">
        <f>AVERAGE($E$4:E172)</f>
        <v>2525.5889422554874</v>
      </c>
    </row>
    <row r="173" spans="2:16" x14ac:dyDescent="0.25">
      <c r="B173" s="53">
        <v>170</v>
      </c>
      <c r="C173" s="149">
        <v>855.50351082599718</v>
      </c>
      <c r="D173" s="149">
        <v>2056.6821673019708</v>
      </c>
      <c r="E173" s="149">
        <v>1201.1786564759736</v>
      </c>
      <c r="F173" s="150">
        <v>4.4208333333333336E-2</v>
      </c>
      <c r="G173" s="149">
        <v>50333.235159616881</v>
      </c>
      <c r="H173" s="149">
        <v>2588.6236749805839</v>
      </c>
      <c r="I173" s="149">
        <v>5054.1713885620557</v>
      </c>
      <c r="J173" s="149">
        <v>2603.4283139408144</v>
      </c>
      <c r="K173" s="149">
        <v>1231</v>
      </c>
      <c r="L173" s="149">
        <v>647</v>
      </c>
      <c r="N173" s="149">
        <f>AVERAGE($C$4:C173)</f>
        <v>-437.6801538121897</v>
      </c>
      <c r="O173" s="149">
        <f>AVERAGE($D$4:D173)</f>
        <v>2080.1181397034215</v>
      </c>
      <c r="P173" s="149">
        <f>AVERAGE($E$4:E173)</f>
        <v>2517.7982935156078</v>
      </c>
    </row>
    <row r="174" spans="2:16" x14ac:dyDescent="0.25">
      <c r="B174" s="53">
        <v>171</v>
      </c>
      <c r="C174" s="149">
        <v>-195.07583523942549</v>
      </c>
      <c r="D174" s="149">
        <v>2085.3984473738547</v>
      </c>
      <c r="E174" s="149">
        <v>2280.4742826132801</v>
      </c>
      <c r="F174" s="150">
        <v>5.3475000000000009E-2</v>
      </c>
      <c r="G174" s="149">
        <v>51479.906776683005</v>
      </c>
      <c r="H174" s="149">
        <v>2669.5383218153556</v>
      </c>
      <c r="I174" s="149">
        <v>5160.1056834952869</v>
      </c>
      <c r="J174" s="149">
        <v>2523.1314565672978</v>
      </c>
      <c r="K174" s="149">
        <v>687</v>
      </c>
      <c r="L174" s="149">
        <v>882</v>
      </c>
      <c r="N174" s="149">
        <f>AVERAGE($C$4:C174)</f>
        <v>-436.26141510708578</v>
      </c>
      <c r="O174" s="149">
        <f>AVERAGE($D$4:D174)</f>
        <v>2080.1490186956462</v>
      </c>
      <c r="P174" s="149">
        <f>AVERAGE($E$4:E174)</f>
        <v>2516.4104338027287</v>
      </c>
    </row>
    <row r="175" spans="2:16" x14ac:dyDescent="0.25">
      <c r="B175" s="53">
        <v>172</v>
      </c>
      <c r="C175" s="149">
        <v>-1195.0294366040243</v>
      </c>
      <c r="D175" s="149">
        <v>2071.0096039323103</v>
      </c>
      <c r="E175" s="149">
        <v>3266.0390405363346</v>
      </c>
      <c r="F175" s="150">
        <v>4.8841666666666672E-2</v>
      </c>
      <c r="G175" s="149">
        <v>53116.226816707233</v>
      </c>
      <c r="H175" s="149">
        <v>2540.5843584522968</v>
      </c>
      <c r="I175" s="149">
        <v>5362.0011380187279</v>
      </c>
      <c r="J175" s="149">
        <v>2562.5540580273268</v>
      </c>
      <c r="K175" s="149">
        <v>1211</v>
      </c>
      <c r="L175" s="149">
        <v>650</v>
      </c>
      <c r="N175" s="149">
        <f>AVERAGE($C$4:C175)</f>
        <v>-440.67285709253304</v>
      </c>
      <c r="O175" s="149">
        <f>AVERAGE($D$4:D175)</f>
        <v>2080.0958825633015</v>
      </c>
      <c r="P175" s="149">
        <f>AVERAGE($E$4:E175)</f>
        <v>2520.7687396558308</v>
      </c>
    </row>
    <row r="176" spans="2:16" x14ac:dyDescent="0.25">
      <c r="B176" s="53">
        <v>173</v>
      </c>
      <c r="C176" s="149">
        <v>953.5949544933992</v>
      </c>
      <c r="D176" s="149">
        <v>2085.3984473738547</v>
      </c>
      <c r="E176" s="149">
        <v>1131.8034928804555</v>
      </c>
      <c r="F176" s="150">
        <v>5.3475000000000009E-2</v>
      </c>
      <c r="G176" s="149">
        <v>49797.780474001767</v>
      </c>
      <c r="H176" s="149">
        <v>2613.9994947869336</v>
      </c>
      <c r="I176" s="149">
        <v>4907.9844689402062</v>
      </c>
      <c r="J176" s="149">
        <v>2551.5036826355927</v>
      </c>
      <c r="K176" s="149">
        <v>1229</v>
      </c>
      <c r="L176" s="149">
        <v>373</v>
      </c>
      <c r="N176" s="149">
        <f>AVERAGE($C$4:C176)</f>
        <v>-432.61350558047565</v>
      </c>
      <c r="O176" s="149">
        <f>AVERAGE($D$4:D176)</f>
        <v>2080.1265332269463</v>
      </c>
      <c r="P176" s="149">
        <f>AVERAGE($E$4:E176)</f>
        <v>2512.7400388074184</v>
      </c>
    </row>
    <row r="177" spans="2:16" x14ac:dyDescent="0.25">
      <c r="B177" s="53">
        <v>174</v>
      </c>
      <c r="C177" s="149">
        <v>770.9471551118902</v>
      </c>
      <c r="D177" s="149">
        <v>2085.3984473738547</v>
      </c>
      <c r="E177" s="149">
        <v>1314.4512922619645</v>
      </c>
      <c r="F177" s="150">
        <v>5.3475000000000009E-2</v>
      </c>
      <c r="G177" s="149">
        <v>50528.163948737187</v>
      </c>
      <c r="H177" s="149">
        <v>2530.995798727763</v>
      </c>
      <c r="I177" s="149">
        <v>5010.9191671837443</v>
      </c>
      <c r="J177" s="149">
        <v>2581.6464059597611</v>
      </c>
      <c r="K177" s="149">
        <v>1324</v>
      </c>
      <c r="L177" s="149">
        <v>730</v>
      </c>
      <c r="N177" s="149">
        <f>AVERAGE($C$4:C177)</f>
        <v>-425.69649028914017</v>
      </c>
      <c r="O177" s="149">
        <f>AVERAGE($D$4:D177)</f>
        <v>2080.1568315841128</v>
      </c>
      <c r="P177" s="149">
        <f>AVERAGE($E$4:E177)</f>
        <v>2505.8533218732491</v>
      </c>
    </row>
    <row r="178" spans="2:16" x14ac:dyDescent="0.25">
      <c r="B178" s="53">
        <v>175</v>
      </c>
      <c r="C178" s="149">
        <v>-493.9012109603068</v>
      </c>
      <c r="D178" s="149">
        <v>2071.0096039323103</v>
      </c>
      <c r="E178" s="149">
        <v>2564.9108148926171</v>
      </c>
      <c r="F178" s="150">
        <v>4.8841666666666672E-2</v>
      </c>
      <c r="G178" s="149">
        <v>52003.238347978804</v>
      </c>
      <c r="H178" s="149">
        <v>2552.378017268803</v>
      </c>
      <c r="I178" s="149">
        <v>5205.2548664076712</v>
      </c>
      <c r="J178" s="149">
        <v>2542.9284841480958</v>
      </c>
      <c r="K178" s="149">
        <v>1117</v>
      </c>
      <c r="L178" s="149">
        <v>672</v>
      </c>
      <c r="N178" s="149">
        <f>AVERAGE($C$4:C178)</f>
        <v>-426.08623155011827</v>
      </c>
      <c r="O178" s="149">
        <f>AVERAGE($D$4:D178)</f>
        <v>2080.104561711817</v>
      </c>
      <c r="P178" s="149">
        <f>AVERAGE($E$4:E178)</f>
        <v>2506.190793261931</v>
      </c>
    </row>
    <row r="179" spans="2:16" x14ac:dyDescent="0.25">
      <c r="B179" s="53">
        <v>176</v>
      </c>
      <c r="C179" s="149">
        <v>-91.853408302054959</v>
      </c>
      <c r="D179" s="149">
        <v>2056.6821673019708</v>
      </c>
      <c r="E179" s="149">
        <v>2148.5355756040258</v>
      </c>
      <c r="F179" s="150">
        <v>4.4208333333333336E-2</v>
      </c>
      <c r="G179" s="149">
        <v>51624.985771789026</v>
      </c>
      <c r="H179" s="149">
        <v>2585.0239227542988</v>
      </c>
      <c r="I179" s="149">
        <v>5247.5612791029134</v>
      </c>
      <c r="J179" s="149">
        <v>2589.1926388883239</v>
      </c>
      <c r="K179" s="149">
        <v>974</v>
      </c>
      <c r="L179" s="149">
        <v>836</v>
      </c>
      <c r="N179" s="149">
        <f>AVERAGE($C$4:C179)</f>
        <v>-424.18718141802697</v>
      </c>
      <c r="O179" s="149">
        <f>AVERAGE($D$4:D179)</f>
        <v>2079.971479925397</v>
      </c>
      <c r="P179" s="149">
        <f>AVERAGE($E$4:E179)</f>
        <v>2504.1586613434201</v>
      </c>
    </row>
    <row r="180" spans="2:16" x14ac:dyDescent="0.25">
      <c r="B180" s="53">
        <v>177</v>
      </c>
      <c r="C180" s="149">
        <v>-731.73912144164024</v>
      </c>
      <c r="D180" s="149">
        <v>2085.3984473738547</v>
      </c>
      <c r="E180" s="149">
        <v>2817.1375688154949</v>
      </c>
      <c r="F180" s="150">
        <v>5.3475000000000009E-2</v>
      </c>
      <c r="G180" s="149">
        <v>52179.541566508939</v>
      </c>
      <c r="H180" s="149">
        <v>2653.026655549731</v>
      </c>
      <c r="I180" s="149">
        <v>5165.7256134086529</v>
      </c>
      <c r="J180" s="149">
        <v>2579.8288749927215</v>
      </c>
      <c r="K180" s="149">
        <v>1013</v>
      </c>
      <c r="L180" s="149">
        <v>539</v>
      </c>
      <c r="N180" s="149">
        <f>AVERAGE($C$4:C180)</f>
        <v>-425.92476300008133</v>
      </c>
      <c r="O180" s="149">
        <f>AVERAGE($D$4:D180)</f>
        <v>2080.0021407584395</v>
      </c>
      <c r="P180" s="149">
        <f>AVERAGE($E$4:E180)</f>
        <v>2505.9269037585168</v>
      </c>
    </row>
    <row r="181" spans="2:16" x14ac:dyDescent="0.25">
      <c r="B181" s="53">
        <v>178</v>
      </c>
      <c r="C181" s="149">
        <v>-1444.5004440417379</v>
      </c>
      <c r="D181" s="149">
        <v>2085.3984473738547</v>
      </c>
      <c r="E181" s="149">
        <v>3529.8988914155925</v>
      </c>
      <c r="F181" s="150">
        <v>5.3475000000000009E-2</v>
      </c>
      <c r="G181" s="149">
        <v>52905.303110792345</v>
      </c>
      <c r="H181" s="149">
        <v>2574.5323778195707</v>
      </c>
      <c r="I181" s="149">
        <v>5257.718503299031</v>
      </c>
      <c r="J181" s="149">
        <v>2535.1401538657883</v>
      </c>
      <c r="K181" s="149">
        <v>971</v>
      </c>
      <c r="L181" s="149">
        <v>447</v>
      </c>
      <c r="N181" s="149">
        <f>AVERAGE($C$4:C181)</f>
        <v>-431.6470982868322</v>
      </c>
      <c r="O181" s="149">
        <f>AVERAGE($D$4:D181)</f>
        <v>2080.0324570877397</v>
      </c>
      <c r="P181" s="149">
        <f>AVERAGE($E$4:E181)</f>
        <v>2511.6795553745678</v>
      </c>
    </row>
    <row r="182" spans="2:16" x14ac:dyDescent="0.25">
      <c r="B182" s="53">
        <v>179</v>
      </c>
      <c r="C182" s="149">
        <v>-392.16944462270249</v>
      </c>
      <c r="D182" s="149">
        <v>2071.0096039323103</v>
      </c>
      <c r="E182" s="149">
        <v>2463.1790485550127</v>
      </c>
      <c r="F182" s="150">
        <v>4.8841666666666672E-2</v>
      </c>
      <c r="G182" s="149">
        <v>51908.652290874197</v>
      </c>
      <c r="H182" s="149">
        <v>2578.3835524122051</v>
      </c>
      <c r="I182" s="149">
        <v>5176.9943415479711</v>
      </c>
      <c r="J182" s="149">
        <v>2448.7621246817953</v>
      </c>
      <c r="K182" s="149">
        <v>1290</v>
      </c>
      <c r="L182" s="149">
        <v>628</v>
      </c>
      <c r="N182" s="149">
        <f>AVERAGE($C$4:C182)</f>
        <v>-431.42655273563594</v>
      </c>
      <c r="O182" s="149">
        <f>AVERAGE($D$4:D182)</f>
        <v>2079.9820500868714</v>
      </c>
      <c r="P182" s="149">
        <f>AVERAGE($E$4:E182)</f>
        <v>2511.4086028225033</v>
      </c>
    </row>
    <row r="183" spans="2:16" x14ac:dyDescent="0.25">
      <c r="B183" s="53">
        <v>180</v>
      </c>
      <c r="C183" s="149">
        <v>-491.59705369924632</v>
      </c>
      <c r="D183" s="149">
        <v>2085.3984473738547</v>
      </c>
      <c r="E183" s="149">
        <v>2576.995501073101</v>
      </c>
      <c r="F183" s="150">
        <v>5.3475000000000009E-2</v>
      </c>
      <c r="G183" s="149">
        <v>52443.917285159027</v>
      </c>
      <c r="H183" s="149">
        <v>2527.0661376806961</v>
      </c>
      <c r="I183" s="149">
        <v>5361.9283442016958</v>
      </c>
      <c r="J183" s="149">
        <v>2614.1399653967974</v>
      </c>
      <c r="K183" s="149">
        <v>1219</v>
      </c>
      <c r="L183" s="149">
        <v>793</v>
      </c>
      <c r="N183" s="149">
        <f>AVERAGE($C$4:C183)</f>
        <v>-431.76083329654489</v>
      </c>
      <c r="O183" s="149">
        <f>AVERAGE($D$4:D183)</f>
        <v>2080.0121411829105</v>
      </c>
      <c r="P183" s="149">
        <f>AVERAGE($E$4:E183)</f>
        <v>2511.772974479451</v>
      </c>
    </row>
    <row r="184" spans="2:16" x14ac:dyDescent="0.25">
      <c r="B184" s="53">
        <v>181</v>
      </c>
      <c r="C184" s="149">
        <v>-1411.3813077476498</v>
      </c>
      <c r="D184" s="149">
        <v>2085.3984473738547</v>
      </c>
      <c r="E184" s="149">
        <v>3496.7797551215044</v>
      </c>
      <c r="F184" s="150">
        <v>5.3475000000000009E-2</v>
      </c>
      <c r="G184" s="149">
        <v>52605.007928039187</v>
      </c>
      <c r="H184" s="149">
        <v>2548.2414326071489</v>
      </c>
      <c r="I184" s="149">
        <v>5160.4736267414883</v>
      </c>
      <c r="J184" s="149">
        <v>2566.7797132502001</v>
      </c>
      <c r="K184" s="149">
        <v>994</v>
      </c>
      <c r="L184" s="149">
        <v>257</v>
      </c>
      <c r="N184" s="149">
        <f>AVERAGE($C$4:C184)</f>
        <v>-437.17310111119184</v>
      </c>
      <c r="O184" s="149">
        <f>AVERAGE($D$4:D184)</f>
        <v>2080.0418997806505</v>
      </c>
      <c r="P184" s="149">
        <f>AVERAGE($E$4:E184)</f>
        <v>2517.2150008918379</v>
      </c>
    </row>
    <row r="185" spans="2:16" x14ac:dyDescent="0.25">
      <c r="B185" s="53">
        <v>182</v>
      </c>
      <c r="C185" s="149">
        <v>-171.29232085527428</v>
      </c>
      <c r="D185" s="149">
        <v>2085.3984473738547</v>
      </c>
      <c r="E185" s="149">
        <v>2256.6907682291289</v>
      </c>
      <c r="F185" s="150">
        <v>5.3475000000000009E-2</v>
      </c>
      <c r="G185" s="149">
        <v>51869.49144635837</v>
      </c>
      <c r="H185" s="149">
        <v>2632.3859312085724</v>
      </c>
      <c r="I185" s="149">
        <v>5300.674870500643</v>
      </c>
      <c r="J185" s="149">
        <v>2601.0287228242837</v>
      </c>
      <c r="K185" s="149">
        <v>888</v>
      </c>
      <c r="L185" s="149">
        <v>919</v>
      </c>
      <c r="N185" s="149">
        <f>AVERAGE($C$4:C185)</f>
        <v>-435.71221770319227</v>
      </c>
      <c r="O185" s="149">
        <f>AVERAGE($D$4:D185)</f>
        <v>2080.071331360833</v>
      </c>
      <c r="P185" s="149">
        <f>AVERAGE($E$4:E185)</f>
        <v>2515.7835490640209</v>
      </c>
    </row>
    <row r="186" spans="2:16" x14ac:dyDescent="0.25">
      <c r="B186" s="53">
        <v>183</v>
      </c>
      <c r="C186" s="149">
        <v>-363.88850650659106</v>
      </c>
      <c r="D186" s="149">
        <v>2085.3984473738547</v>
      </c>
      <c r="E186" s="149">
        <v>2449.2869538804457</v>
      </c>
      <c r="F186" s="150">
        <v>5.3475000000000009E-2</v>
      </c>
      <c r="G186" s="149">
        <v>51585.413543780436</v>
      </c>
      <c r="H186" s="149">
        <v>2533.2068844818377</v>
      </c>
      <c r="I186" s="149">
        <v>5149.1859779380702</v>
      </c>
      <c r="J186" s="149">
        <v>2570.873527471515</v>
      </c>
      <c r="K186" s="149">
        <v>1091</v>
      </c>
      <c r="L186" s="149">
        <v>472</v>
      </c>
      <c r="N186" s="149">
        <f>AVERAGE($C$4:C186)</f>
        <v>-435.31973840703597</v>
      </c>
      <c r="O186" s="149">
        <f>AVERAGE($D$4:D186)</f>
        <v>2080.1004412844018</v>
      </c>
      <c r="P186" s="149">
        <f>AVERAGE($E$4:E186)</f>
        <v>2515.4201796914331</v>
      </c>
    </row>
    <row r="187" spans="2:16" x14ac:dyDescent="0.25">
      <c r="B187" s="53">
        <v>184</v>
      </c>
      <c r="C187" s="149">
        <v>755.13944900272941</v>
      </c>
      <c r="D187" s="149">
        <v>2085.3984473738547</v>
      </c>
      <c r="E187" s="149">
        <v>1330.2589983711252</v>
      </c>
      <c r="F187" s="150">
        <v>5.3475000000000009E-2</v>
      </c>
      <c r="G187" s="149">
        <v>50995.75786402823</v>
      </c>
      <c r="H187" s="149">
        <v>2646.1149295939017</v>
      </c>
      <c r="I187" s="149">
        <v>5137.8830279777776</v>
      </c>
      <c r="J187" s="149">
        <v>2618.3976969541841</v>
      </c>
      <c r="K187" s="149">
        <v>1270</v>
      </c>
      <c r="L187" s="149">
        <v>953</v>
      </c>
      <c r="N187" s="149">
        <f>AVERAGE($C$4:C187)</f>
        <v>-428.84985151893937</v>
      </c>
      <c r="O187" s="149">
        <f>AVERAGE($D$4:D187)</f>
        <v>2080.1292347957574</v>
      </c>
      <c r="P187" s="149">
        <f>AVERAGE($E$4:E187)</f>
        <v>2508.9790863146923</v>
      </c>
    </row>
    <row r="188" spans="2:16" x14ac:dyDescent="0.25">
      <c r="B188" s="53">
        <v>185</v>
      </c>
      <c r="C188" s="149">
        <v>-1034.9749504907331</v>
      </c>
      <c r="D188" s="149">
        <v>2085.3984473738547</v>
      </c>
      <c r="E188" s="149">
        <v>3120.3733978645878</v>
      </c>
      <c r="F188" s="150">
        <v>5.3475000000000009E-2</v>
      </c>
      <c r="G188" s="149">
        <v>52442.40738864283</v>
      </c>
      <c r="H188" s="149">
        <v>2487.8471886682664</v>
      </c>
      <c r="I188" s="149">
        <v>5308.0569805264622</v>
      </c>
      <c r="J188" s="149">
        <v>2566.4980105789086</v>
      </c>
      <c r="K188" s="149">
        <v>675</v>
      </c>
      <c r="L188" s="149">
        <v>797</v>
      </c>
      <c r="N188" s="149">
        <f>AVERAGE($C$4:C188)</f>
        <v>-432.12620340527343</v>
      </c>
      <c r="O188" s="149">
        <f>AVERAGE($D$4:D188)</f>
        <v>2080.1577170259097</v>
      </c>
      <c r="P188" s="149">
        <f>AVERAGE($E$4:E188)</f>
        <v>2512.2839204311781</v>
      </c>
    </row>
    <row r="189" spans="2:16" x14ac:dyDescent="0.25">
      <c r="B189" s="53">
        <v>186</v>
      </c>
      <c r="C189" s="149">
        <v>-2119.6530020893229</v>
      </c>
      <c r="D189" s="149">
        <v>2056.6821673019708</v>
      </c>
      <c r="E189" s="149">
        <v>4176.3351693912937</v>
      </c>
      <c r="F189" s="150">
        <v>4.4208333333333336E-2</v>
      </c>
      <c r="G189" s="149">
        <v>54081.715331180152</v>
      </c>
      <c r="H189" s="149">
        <v>2562.9254260013577</v>
      </c>
      <c r="I189" s="149">
        <v>5394.7093661372901</v>
      </c>
      <c r="J189" s="149">
        <v>2612.1231157639231</v>
      </c>
      <c r="K189" s="149">
        <v>1013</v>
      </c>
      <c r="L189" s="149">
        <v>571</v>
      </c>
      <c r="N189" s="149">
        <f>AVERAGE($C$4:C189)</f>
        <v>-441.19892812938127</v>
      </c>
      <c r="O189" s="149">
        <f>AVERAGE($D$4:D189)</f>
        <v>2080.031504392985</v>
      </c>
      <c r="P189" s="149">
        <f>AVERAGE($E$4:E189)</f>
        <v>2521.2304325223618</v>
      </c>
    </row>
    <row r="190" spans="2:16" x14ac:dyDescent="0.25">
      <c r="B190" s="53">
        <v>187</v>
      </c>
      <c r="C190" s="149">
        <v>-570.54623732553273</v>
      </c>
      <c r="D190" s="149">
        <v>2085.3984473738547</v>
      </c>
      <c r="E190" s="149">
        <v>2655.9446846993874</v>
      </c>
      <c r="F190" s="150">
        <v>5.3475000000000009E-2</v>
      </c>
      <c r="G190" s="149">
        <v>52794.401157487999</v>
      </c>
      <c r="H190" s="149">
        <v>2603.9124971350989</v>
      </c>
      <c r="I190" s="149">
        <v>5282.5496835586491</v>
      </c>
      <c r="J190" s="149">
        <v>2583.4696593815556</v>
      </c>
      <c r="K190" s="149">
        <v>1252</v>
      </c>
      <c r="L190" s="149">
        <v>1045</v>
      </c>
      <c r="N190" s="149">
        <f>AVERAGE($C$4:C190)</f>
        <v>-441.89062497000236</v>
      </c>
      <c r="O190" s="149">
        <f>AVERAGE($D$4:D190)</f>
        <v>2080.0602046228296</v>
      </c>
      <c r="P190" s="149">
        <f>AVERAGE($E$4:E190)</f>
        <v>2521.9508295928272</v>
      </c>
    </row>
    <row r="191" spans="2:16" x14ac:dyDescent="0.25">
      <c r="B191" s="53">
        <v>188</v>
      </c>
      <c r="C191" s="149">
        <v>-859.54610230412072</v>
      </c>
      <c r="D191" s="149">
        <v>2085.3984473738547</v>
      </c>
      <c r="E191" s="149">
        <v>2944.9445496779754</v>
      </c>
      <c r="F191" s="150">
        <v>5.3475000000000009E-2</v>
      </c>
      <c r="G191" s="149">
        <v>53080.400540872331</v>
      </c>
      <c r="H191" s="149">
        <v>2658.584058148539</v>
      </c>
      <c r="I191" s="149">
        <v>5319.2736434398084</v>
      </c>
      <c r="J191" s="149">
        <v>2690.8236906480524</v>
      </c>
      <c r="K191" s="149">
        <v>1360</v>
      </c>
      <c r="L191" s="149">
        <v>663</v>
      </c>
      <c r="N191" s="149">
        <f>AVERAGE($C$4:C191)</f>
        <v>-444.11219665794982</v>
      </c>
      <c r="O191" s="149">
        <f>AVERAGE($D$4:D191)</f>
        <v>2080.0885995310796</v>
      </c>
      <c r="P191" s="149">
        <f>AVERAGE($E$4:E191)</f>
        <v>2524.2007961890249</v>
      </c>
    </row>
    <row r="192" spans="2:16" x14ac:dyDescent="0.25">
      <c r="B192" s="53">
        <v>189</v>
      </c>
      <c r="C192" s="149">
        <v>-346.15303239193008</v>
      </c>
      <c r="D192" s="149">
        <v>2085.3984473738547</v>
      </c>
      <c r="E192" s="149">
        <v>2431.5514797657847</v>
      </c>
      <c r="F192" s="150">
        <v>5.3475000000000009E-2</v>
      </c>
      <c r="G192" s="149">
        <v>51497.04381975119</v>
      </c>
      <c r="H192" s="149">
        <v>2585.1385494773826</v>
      </c>
      <c r="I192" s="149">
        <v>5270.6836510915682</v>
      </c>
      <c r="J192" s="149">
        <v>2601.2438079365493</v>
      </c>
      <c r="K192" s="149">
        <v>732</v>
      </c>
      <c r="L192" s="149">
        <v>561</v>
      </c>
      <c r="N192" s="149">
        <f>AVERAGE($C$4:C192)</f>
        <v>-443.59389420151587</v>
      </c>
      <c r="O192" s="149">
        <f>AVERAGE($D$4:D192)</f>
        <v>2080.1166939641103</v>
      </c>
      <c r="P192" s="149">
        <f>AVERAGE($E$4:E192)</f>
        <v>2523.7105881656212</v>
      </c>
    </row>
    <row r="193" spans="2:16" x14ac:dyDescent="0.25">
      <c r="B193" s="53">
        <v>190</v>
      </c>
      <c r="C193" s="149">
        <v>834.07007334829132</v>
      </c>
      <c r="D193" s="149">
        <v>2085.3984473738547</v>
      </c>
      <c r="E193" s="149">
        <v>1251.3283740255633</v>
      </c>
      <c r="F193" s="150">
        <v>5.3475000000000009E-2</v>
      </c>
      <c r="G193" s="149">
        <v>49665.743117129779</v>
      </c>
      <c r="H193" s="149">
        <v>2569.0949223224898</v>
      </c>
      <c r="I193" s="149">
        <v>4937.0044125796849</v>
      </c>
      <c r="J193" s="149">
        <v>2532.9448531571925</v>
      </c>
      <c r="K193" s="149">
        <v>714</v>
      </c>
      <c r="L193" s="149">
        <v>641</v>
      </c>
      <c r="N193" s="149">
        <f>AVERAGE($C$4:C193)</f>
        <v>-436.86934700388525</v>
      </c>
      <c r="O193" s="149">
        <f>AVERAGE($D$4:D193)</f>
        <v>2080.1444926662671</v>
      </c>
      <c r="P193" s="149">
        <f>AVERAGE($E$4:E193)</f>
        <v>2517.0138396701477</v>
      </c>
    </row>
    <row r="194" spans="2:16" x14ac:dyDescent="0.25">
      <c r="B194" s="53">
        <v>191</v>
      </c>
      <c r="C194" s="149">
        <v>-66.806640790360234</v>
      </c>
      <c r="D194" s="149">
        <v>2085.3984473738547</v>
      </c>
      <c r="E194" s="149">
        <v>2152.2050881642149</v>
      </c>
      <c r="F194" s="150">
        <v>5.3475000000000009E-2</v>
      </c>
      <c r="G194" s="149">
        <v>51881.754052238568</v>
      </c>
      <c r="H194" s="149">
        <v>2627.025282999004</v>
      </c>
      <c r="I194" s="149">
        <v>5299.603196490857</v>
      </c>
      <c r="J194" s="149">
        <v>2513.3307510049767</v>
      </c>
      <c r="K194" s="149">
        <v>1649</v>
      </c>
      <c r="L194" s="149">
        <v>395</v>
      </c>
      <c r="N194" s="149">
        <f>AVERAGE($C$4:C194)</f>
        <v>-434.9318459242333</v>
      </c>
      <c r="O194" s="149">
        <f>AVERAGE($D$4:D194)</f>
        <v>2080.1720002825373</v>
      </c>
      <c r="P194" s="149">
        <f>AVERAGE($E$4:E194)</f>
        <v>2515.1038462067654</v>
      </c>
    </row>
    <row r="195" spans="2:16" x14ac:dyDescent="0.25">
      <c r="B195" s="53">
        <v>192</v>
      </c>
      <c r="C195" s="149">
        <v>-1.8439300884301701</v>
      </c>
      <c r="D195" s="149">
        <v>2085.3984473738547</v>
      </c>
      <c r="E195" s="149">
        <v>2087.2423774622848</v>
      </c>
      <c r="F195" s="150">
        <v>5.3475000000000009E-2</v>
      </c>
      <c r="G195" s="149">
        <v>51592.421808698229</v>
      </c>
      <c r="H195" s="149">
        <v>2499.1439010126169</v>
      </c>
      <c r="I195" s="149">
        <v>5035.2387213666161</v>
      </c>
      <c r="J195" s="149">
        <v>2473.4477529526794</v>
      </c>
      <c r="K195" s="149">
        <v>1359</v>
      </c>
      <c r="L195" s="149">
        <v>909</v>
      </c>
      <c r="N195" s="149">
        <f>AVERAGE($C$4:C195)</f>
        <v>-432.6761796959218</v>
      </c>
      <c r="O195" s="149">
        <f>AVERAGE($D$4:D195)</f>
        <v>2080.1992213611379</v>
      </c>
      <c r="P195" s="149">
        <f>AVERAGE($E$4:E195)</f>
        <v>2512.8754010570547</v>
      </c>
    </row>
    <row r="196" spans="2:16" x14ac:dyDescent="0.25">
      <c r="B196" s="53">
        <v>193</v>
      </c>
      <c r="C196" s="149">
        <v>-506.60003074826318</v>
      </c>
      <c r="D196" s="149">
        <v>2056.6821673019708</v>
      </c>
      <c r="E196" s="149">
        <v>2563.282198050234</v>
      </c>
      <c r="F196" s="150">
        <v>4.4208333333333336E-2</v>
      </c>
      <c r="G196" s="149">
        <v>51770.671208868102</v>
      </c>
      <c r="H196" s="149">
        <v>2628.788915842696</v>
      </c>
      <c r="I196" s="149">
        <v>5097.8863294914072</v>
      </c>
      <c r="J196" s="149">
        <v>2631.3547544327412</v>
      </c>
      <c r="K196" s="149">
        <v>1069</v>
      </c>
      <c r="L196" s="149">
        <v>432</v>
      </c>
      <c r="N196" s="149">
        <f>AVERAGE($C$4:C196)</f>
        <v>-433.05920483090802</v>
      </c>
      <c r="O196" s="149">
        <f>AVERAGE($D$4:D196)</f>
        <v>2080.0773713401059</v>
      </c>
      <c r="P196" s="149">
        <f>AVERAGE($E$4:E196)</f>
        <v>2513.136576171009</v>
      </c>
    </row>
    <row r="197" spans="2:16" x14ac:dyDescent="0.25">
      <c r="B197" s="53">
        <v>194</v>
      </c>
      <c r="C197" s="149">
        <v>-1478.571551726593</v>
      </c>
      <c r="D197" s="149">
        <v>2071.0096039323103</v>
      </c>
      <c r="E197" s="149">
        <v>3549.5811556589033</v>
      </c>
      <c r="F197" s="150">
        <v>4.8841666666666672E-2</v>
      </c>
      <c r="G197" s="149">
        <v>53538.835870355644</v>
      </c>
      <c r="H197" s="149">
        <v>2602.8622890478941</v>
      </c>
      <c r="I197" s="149">
        <v>5431.9374079202253</v>
      </c>
      <c r="J197" s="149">
        <v>2572.5212672754369</v>
      </c>
      <c r="K197" s="149">
        <v>1322</v>
      </c>
      <c r="L197" s="149">
        <v>465</v>
      </c>
      <c r="N197" s="149">
        <f>AVERAGE($C$4:C197)</f>
        <v>-438.44844373243217</v>
      </c>
      <c r="O197" s="149">
        <f>AVERAGE($D$4:D197)</f>
        <v>2080.0306302709937</v>
      </c>
      <c r="P197" s="149">
        <f>AVERAGE($E$4:E197)</f>
        <v>2518.4790740034209</v>
      </c>
    </row>
    <row r="198" spans="2:16" x14ac:dyDescent="0.25">
      <c r="B198" s="53">
        <v>195</v>
      </c>
      <c r="C198" s="149">
        <v>-278.01270245896694</v>
      </c>
      <c r="D198" s="149">
        <v>2085.3984473738547</v>
      </c>
      <c r="E198" s="149">
        <v>2363.4111498328216</v>
      </c>
      <c r="F198" s="150">
        <v>5.3475000000000009E-2</v>
      </c>
      <c r="G198" s="149">
        <v>51137.691296629171</v>
      </c>
      <c r="H198" s="149">
        <v>2618.0043610785015</v>
      </c>
      <c r="I198" s="149">
        <v>5093.2961154476225</v>
      </c>
      <c r="J198" s="149">
        <v>2484.5884212735605</v>
      </c>
      <c r="K198" s="149">
        <v>684</v>
      </c>
      <c r="L198" s="149">
        <v>596</v>
      </c>
      <c r="N198" s="149">
        <f>AVERAGE($C$4:C198)</f>
        <v>-437.62569634128619</v>
      </c>
      <c r="O198" s="149">
        <f>AVERAGE($D$4:D198)</f>
        <v>2080.058157538188</v>
      </c>
      <c r="P198" s="149">
        <f>AVERAGE($E$4:E198)</f>
        <v>2517.6838538794691</v>
      </c>
    </row>
    <row r="199" spans="2:16" x14ac:dyDescent="0.25">
      <c r="B199" s="53">
        <v>196</v>
      </c>
      <c r="C199" s="149">
        <v>369.81120576171838</v>
      </c>
      <c r="D199" s="149">
        <v>2085.3984473738547</v>
      </c>
      <c r="E199" s="149">
        <v>1715.5872416121363</v>
      </c>
      <c r="F199" s="150">
        <v>5.3475000000000009E-2</v>
      </c>
      <c r="G199" s="149">
        <v>50018.882822348402</v>
      </c>
      <c r="H199" s="149">
        <v>2583.0006386559467</v>
      </c>
      <c r="I199" s="149">
        <v>4963.22110411433</v>
      </c>
      <c r="J199" s="149">
        <v>2643.6385660244896</v>
      </c>
      <c r="K199" s="149">
        <v>505</v>
      </c>
      <c r="L199" s="149">
        <v>472</v>
      </c>
      <c r="N199" s="149">
        <f>AVERAGE($C$4:C199)</f>
        <v>-433.50612031014833</v>
      </c>
      <c r="O199" s="149">
        <f>AVERAGE($D$4:D199)</f>
        <v>2080.0854039149008</v>
      </c>
      <c r="P199" s="149">
        <f>AVERAGE($E$4:E199)</f>
        <v>2513.5915242250439</v>
      </c>
    </row>
    <row r="200" spans="2:16" x14ac:dyDescent="0.25">
      <c r="B200" s="53">
        <v>197</v>
      </c>
      <c r="C200" s="149">
        <v>-523.0301514314524</v>
      </c>
      <c r="D200" s="149">
        <v>2071.0096039323103</v>
      </c>
      <c r="E200" s="149">
        <v>2594.0397553637627</v>
      </c>
      <c r="F200" s="150">
        <v>4.8841666666666672E-2</v>
      </c>
      <c r="G200" s="149">
        <v>52101.607326200377</v>
      </c>
      <c r="H200" s="149">
        <v>2595.9473010359588</v>
      </c>
      <c r="I200" s="149">
        <v>5126.700482145543</v>
      </c>
      <c r="J200" s="149">
        <v>2510.8713872757148</v>
      </c>
      <c r="K200" s="149">
        <v>1181</v>
      </c>
      <c r="L200" s="149">
        <v>737</v>
      </c>
      <c r="N200" s="149">
        <f>AVERAGE($C$4:C200)</f>
        <v>-433.96055701634788</v>
      </c>
      <c r="O200" s="149">
        <f>AVERAGE($D$4:D200)</f>
        <v>2080.039333864228</v>
      </c>
      <c r="P200" s="149">
        <f>AVERAGE($E$4:E200)</f>
        <v>2513.9998908805705</v>
      </c>
    </row>
    <row r="201" spans="2:16" x14ac:dyDescent="0.25">
      <c r="B201" s="53">
        <v>198</v>
      </c>
      <c r="C201" s="149">
        <v>1324.2144203057705</v>
      </c>
      <c r="D201" s="149">
        <v>2085.3984473738547</v>
      </c>
      <c r="E201" s="149">
        <v>761.18402706808411</v>
      </c>
      <c r="F201" s="150">
        <v>5.3475000000000009E-2</v>
      </c>
      <c r="G201" s="149">
        <v>50294.001157879102</v>
      </c>
      <c r="H201" s="149">
        <v>2667.9031011239854</v>
      </c>
      <c r="I201" s="149">
        <v>5103.549148361667</v>
      </c>
      <c r="J201" s="149">
        <v>2599.5304130198833</v>
      </c>
      <c r="K201" s="149">
        <v>1462</v>
      </c>
      <c r="L201" s="149">
        <v>802</v>
      </c>
      <c r="N201" s="149">
        <f>AVERAGE($C$4:C201)</f>
        <v>-425.08088541371092</v>
      </c>
      <c r="O201" s="149">
        <f>AVERAGE($D$4:D201)</f>
        <v>2080.0664000940747</v>
      </c>
      <c r="P201" s="149">
        <f>AVERAGE($E$4:E201)</f>
        <v>2505.1472855077805</v>
      </c>
    </row>
    <row r="202" spans="2:16" x14ac:dyDescent="0.25">
      <c r="B202" s="53">
        <v>199</v>
      </c>
      <c r="C202" s="149">
        <v>-332.48199739239453</v>
      </c>
      <c r="D202" s="149">
        <v>2085.3984473738547</v>
      </c>
      <c r="E202" s="149">
        <v>2417.8804447662492</v>
      </c>
      <c r="F202" s="150">
        <v>5.3475000000000009E-2</v>
      </c>
      <c r="G202" s="149">
        <v>52129.103470791903</v>
      </c>
      <c r="H202" s="149">
        <v>2779.9466464860602</v>
      </c>
      <c r="I202" s="149">
        <v>5127.2297575962702</v>
      </c>
      <c r="J202" s="149">
        <v>2525.0380492132967</v>
      </c>
      <c r="K202" s="149">
        <v>1407</v>
      </c>
      <c r="L202" s="149">
        <v>560</v>
      </c>
      <c r="N202" s="149">
        <f>AVERAGE($C$4:C202)</f>
        <v>-424.61556436837759</v>
      </c>
      <c r="O202" s="149">
        <f>AVERAGE($D$4:D202)</f>
        <v>2080.0931943015107</v>
      </c>
      <c r="P202" s="149">
        <f>AVERAGE($E$4:E202)</f>
        <v>2504.7087586698831</v>
      </c>
    </row>
    <row r="203" spans="2:16" x14ac:dyDescent="0.25">
      <c r="B203" s="53">
        <v>200</v>
      </c>
      <c r="C203" s="149">
        <v>494.66838055780636</v>
      </c>
      <c r="D203" s="149">
        <v>2071.0096039323103</v>
      </c>
      <c r="E203" s="149">
        <v>1576.3412233745039</v>
      </c>
      <c r="F203" s="150">
        <v>4.8841666666666672E-2</v>
      </c>
      <c r="G203" s="149">
        <v>50836.910623821583</v>
      </c>
      <c r="H203" s="149">
        <v>2453.0195576306769</v>
      </c>
      <c r="I203" s="149">
        <v>5089.264089223796</v>
      </c>
      <c r="J203" s="149">
        <v>2640.6619862105135</v>
      </c>
      <c r="K203" s="149">
        <v>1126</v>
      </c>
      <c r="L203" s="149">
        <v>850</v>
      </c>
      <c r="N203" s="149">
        <f>AVERAGE($C$4:C203)</f>
        <v>-420.0191446437467</v>
      </c>
      <c r="O203" s="149">
        <f>AVERAGE($D$4:D203)</f>
        <v>2080.0477763496647</v>
      </c>
      <c r="P203" s="149">
        <f>AVERAGE($E$4:E203)</f>
        <v>2500.0669209934063</v>
      </c>
    </row>
    <row r="204" spans="2:16" x14ac:dyDescent="0.25">
      <c r="B204" s="53">
        <v>201</v>
      </c>
      <c r="C204" s="149">
        <v>-206.13067769063446</v>
      </c>
      <c r="D204" s="149">
        <v>2085.3984473738547</v>
      </c>
      <c r="E204" s="149">
        <v>2291.5291250644891</v>
      </c>
      <c r="F204" s="150">
        <v>5.3475000000000009E-2</v>
      </c>
      <c r="G204" s="149">
        <v>51819.049429516555</v>
      </c>
      <c r="H204" s="149">
        <v>2511.9716040977801</v>
      </c>
      <c r="I204" s="149">
        <v>5202.0769948437846</v>
      </c>
      <c r="J204" s="149">
        <v>2565.0509627059209</v>
      </c>
      <c r="K204" s="149">
        <v>1424</v>
      </c>
      <c r="L204" s="149">
        <v>544</v>
      </c>
      <c r="N204" s="149">
        <f>AVERAGE($C$4:C204)</f>
        <v>-418.95502291761176</v>
      </c>
      <c r="O204" s="149">
        <f>AVERAGE($D$4:D204)</f>
        <v>2080.0743966035166</v>
      </c>
      <c r="P204" s="149">
        <f>AVERAGE($E$4:E204)</f>
        <v>2499.0294195211231</v>
      </c>
    </row>
    <row r="205" spans="2:16" x14ac:dyDescent="0.25">
      <c r="B205" s="53">
        <v>202</v>
      </c>
      <c r="C205" s="149">
        <v>387.59348743466899</v>
      </c>
      <c r="D205" s="149">
        <v>2056.6821673019708</v>
      </c>
      <c r="E205" s="149">
        <v>1669.0886798673018</v>
      </c>
      <c r="F205" s="150">
        <v>4.4208333333333336E-2</v>
      </c>
      <c r="G205" s="149">
        <v>50669.430772234708</v>
      </c>
      <c r="H205" s="149">
        <v>2618.7025173873349</v>
      </c>
      <c r="I205" s="149">
        <v>4968.7459466162818</v>
      </c>
      <c r="J205" s="149">
        <v>2692.0829968585049</v>
      </c>
      <c r="K205" s="149">
        <v>836</v>
      </c>
      <c r="L205" s="149">
        <v>760</v>
      </c>
      <c r="N205" s="149">
        <f>AVERAGE($C$4:C205)</f>
        <v>-414.96220850992722</v>
      </c>
      <c r="O205" s="149">
        <f>AVERAGE($D$4:D205)</f>
        <v>2079.9585934881625</v>
      </c>
      <c r="P205" s="149">
        <f>AVERAGE($E$4:E205)</f>
        <v>2494.9208019980842</v>
      </c>
    </row>
    <row r="206" spans="2:16" x14ac:dyDescent="0.25">
      <c r="B206" s="53">
        <v>203</v>
      </c>
      <c r="C206" s="149">
        <v>145.49436730171601</v>
      </c>
      <c r="D206" s="149">
        <v>2085.3984473738547</v>
      </c>
      <c r="E206" s="149">
        <v>1939.9040800721386</v>
      </c>
      <c r="F206" s="150">
        <v>5.3475000000000009E-2</v>
      </c>
      <c r="G206" s="149">
        <v>51173.768797329307</v>
      </c>
      <c r="H206" s="149">
        <v>2569.4985958606894</v>
      </c>
      <c r="I206" s="149">
        <v>5133.9583215673902</v>
      </c>
      <c r="J206" s="149">
        <v>2576.8933182725896</v>
      </c>
      <c r="K206" s="149">
        <v>1281</v>
      </c>
      <c r="L206" s="149">
        <v>480</v>
      </c>
      <c r="N206" s="149">
        <f>AVERAGE($C$4:C206)</f>
        <v>-412.20133867834278</v>
      </c>
      <c r="O206" s="149">
        <f>AVERAGE($D$4:D206)</f>
        <v>2079.9853907979441</v>
      </c>
      <c r="P206" s="149">
        <f>AVERAGE($E$4:E206)</f>
        <v>2492.1867294762815</v>
      </c>
    </row>
    <row r="207" spans="2:16" x14ac:dyDescent="0.25">
      <c r="B207" s="53">
        <v>204</v>
      </c>
      <c r="C207" s="149">
        <v>-340.85379003601247</v>
      </c>
      <c r="D207" s="149">
        <v>2078.1963534172628</v>
      </c>
      <c r="E207" s="149">
        <v>2419.0501434532753</v>
      </c>
      <c r="F207" s="150">
        <v>5.115833333333334E-2</v>
      </c>
      <c r="G207" s="149">
        <v>52055.831223737812</v>
      </c>
      <c r="H207" s="149">
        <v>2601.9418334273523</v>
      </c>
      <c r="I207" s="149">
        <v>5200.4590696549485</v>
      </c>
      <c r="J207" s="149">
        <v>2620.0791798004539</v>
      </c>
      <c r="K207" s="149">
        <v>953</v>
      </c>
      <c r="L207" s="149">
        <v>949</v>
      </c>
      <c r="N207" s="149">
        <f>AVERAGE($C$4:C207)</f>
        <v>-411.85159579284112</v>
      </c>
      <c r="O207" s="149">
        <f>AVERAGE($D$4:D207)</f>
        <v>2079.9766210068624</v>
      </c>
      <c r="P207" s="149">
        <f>AVERAGE($E$4:E207)</f>
        <v>2491.8282167996986</v>
      </c>
    </row>
    <row r="208" spans="2:16" x14ac:dyDescent="0.25">
      <c r="B208" s="53">
        <v>205</v>
      </c>
      <c r="C208" s="149">
        <v>782.92030672843271</v>
      </c>
      <c r="D208" s="149">
        <v>2085.3984473738547</v>
      </c>
      <c r="E208" s="149">
        <v>1302.4781406454219</v>
      </c>
      <c r="F208" s="150">
        <v>5.3475000000000009E-2</v>
      </c>
      <c r="G208" s="149">
        <v>49699.614416971395</v>
      </c>
      <c r="H208" s="149">
        <v>2560.1423001494654</v>
      </c>
      <c r="I208" s="149">
        <v>4939.9023813414133</v>
      </c>
      <c r="J208" s="149">
        <v>2656.9335981352815</v>
      </c>
      <c r="K208" s="149">
        <v>286</v>
      </c>
      <c r="L208" s="149">
        <v>921</v>
      </c>
      <c r="N208" s="149">
        <f>AVERAGE($C$4:C208)</f>
        <v>-406.0234401707861</v>
      </c>
      <c r="O208" s="149">
        <f>AVERAGE($D$4:D208)</f>
        <v>2080.0030689403598</v>
      </c>
      <c r="P208" s="149">
        <f>AVERAGE($E$4:E208)</f>
        <v>2486.026509111141</v>
      </c>
    </row>
    <row r="209" spans="2:16" x14ac:dyDescent="0.25">
      <c r="B209" s="53">
        <v>206</v>
      </c>
      <c r="C209" s="149">
        <v>193.2851714580745</v>
      </c>
      <c r="D209" s="149">
        <v>2085.3984473738547</v>
      </c>
      <c r="E209" s="149">
        <v>1892.1132759157802</v>
      </c>
      <c r="F209" s="150">
        <v>5.3475000000000009E-2</v>
      </c>
      <c r="G209" s="149">
        <v>51353.901996148648</v>
      </c>
      <c r="H209" s="149">
        <v>2641.2973927691842</v>
      </c>
      <c r="I209" s="149">
        <v>5194.9701642092577</v>
      </c>
      <c r="J209" s="149">
        <v>2534.9543827370189</v>
      </c>
      <c r="K209" s="149">
        <v>1175</v>
      </c>
      <c r="L209" s="149">
        <v>735</v>
      </c>
      <c r="N209" s="149">
        <f>AVERAGE($C$4:C209)</f>
        <v>-403.11417506579164</v>
      </c>
      <c r="O209" s="149">
        <f>AVERAGE($D$4:D209)</f>
        <v>2080.0292600978041</v>
      </c>
      <c r="P209" s="149">
        <f>AVERAGE($E$4:E209)</f>
        <v>2483.1434351635908</v>
      </c>
    </row>
    <row r="210" spans="2:16" x14ac:dyDescent="0.25">
      <c r="B210" s="53">
        <v>207</v>
      </c>
      <c r="C210" s="149">
        <v>-407.8464373735228</v>
      </c>
      <c r="D210" s="149">
        <v>2085.3984473738547</v>
      </c>
      <c r="E210" s="149">
        <v>2493.2448847473775</v>
      </c>
      <c r="F210" s="150">
        <v>5.3475000000000009E-2</v>
      </c>
      <c r="G210" s="149">
        <v>50998.627564637623</v>
      </c>
      <c r="H210" s="149">
        <v>2542.9769681789421</v>
      </c>
      <c r="I210" s="149">
        <v>5081.7064517671042</v>
      </c>
      <c r="J210" s="149">
        <v>2623.849577218898</v>
      </c>
      <c r="K210" s="149">
        <v>541</v>
      </c>
      <c r="L210" s="149">
        <v>385</v>
      </c>
      <c r="N210" s="149">
        <f>AVERAGE($C$4:C210)</f>
        <v>-403.13703623636036</v>
      </c>
      <c r="O210" s="149">
        <f>AVERAGE($D$4:D210)</f>
        <v>2080.0551982005873</v>
      </c>
      <c r="P210" s="149">
        <f>AVERAGE($E$4:E210)</f>
        <v>2483.1922344369423</v>
      </c>
    </row>
    <row r="211" spans="2:16" x14ac:dyDescent="0.25">
      <c r="B211" s="53">
        <v>208</v>
      </c>
      <c r="C211" s="149">
        <v>1064.4286930387159</v>
      </c>
      <c r="D211" s="149">
        <v>2085.3984473738547</v>
      </c>
      <c r="E211" s="149">
        <v>1020.9697543351388</v>
      </c>
      <c r="F211" s="150">
        <v>5.3475000000000009E-2</v>
      </c>
      <c r="G211" s="149">
        <v>49608.675865507823</v>
      </c>
      <c r="H211" s="149">
        <v>2521.8938211529039</v>
      </c>
      <c r="I211" s="149">
        <v>4974.6350726623896</v>
      </c>
      <c r="J211" s="149">
        <v>2574.3963172351409</v>
      </c>
      <c r="K211" s="149">
        <v>769</v>
      </c>
      <c r="L211" s="149">
        <v>785</v>
      </c>
      <c r="N211" s="149">
        <f>AVERAGE($C$4:C211)</f>
        <v>-396.08143176869174</v>
      </c>
      <c r="O211" s="149">
        <f>AVERAGE($D$4:D211)</f>
        <v>2080.0808868985359</v>
      </c>
      <c r="P211" s="149">
        <f>AVERAGE($E$4:E211)</f>
        <v>2476.1623186672218</v>
      </c>
    </row>
    <row r="212" spans="2:16" x14ac:dyDescent="0.25">
      <c r="B212" s="53">
        <v>209</v>
      </c>
      <c r="C212" s="149">
        <v>-248.72154852287713</v>
      </c>
      <c r="D212" s="149">
        <v>2056.6821673019708</v>
      </c>
      <c r="E212" s="149">
        <v>2305.4037158248479</v>
      </c>
      <c r="F212" s="150">
        <v>4.4208333333333336E-2</v>
      </c>
      <c r="G212" s="149">
        <v>51237.508373506134</v>
      </c>
      <c r="H212" s="149">
        <v>2528.5713500928214</v>
      </c>
      <c r="I212" s="149">
        <v>5192.2429357719102</v>
      </c>
      <c r="J212" s="149">
        <v>2596.4009813218772</v>
      </c>
      <c r="K212" s="149">
        <v>992</v>
      </c>
      <c r="L212" s="149">
        <v>339</v>
      </c>
      <c r="N212" s="149">
        <f>AVERAGE($C$4:C212)</f>
        <v>-395.37636055698931</v>
      </c>
      <c r="O212" s="149">
        <f>AVERAGE($D$4:D212)</f>
        <v>2079.9689313023796</v>
      </c>
      <c r="P212" s="149">
        <f>AVERAGE($E$4:E212)</f>
        <v>2475.3452918593634</v>
      </c>
    </row>
    <row r="213" spans="2:16" x14ac:dyDescent="0.25">
      <c r="B213" s="53">
        <v>210</v>
      </c>
      <c r="C213" s="149">
        <v>-939.42726839384841</v>
      </c>
      <c r="D213" s="149">
        <v>2085.3984473738547</v>
      </c>
      <c r="E213" s="149">
        <v>3024.8257157677031</v>
      </c>
      <c r="F213" s="150">
        <v>5.3475000000000009E-2</v>
      </c>
      <c r="G213" s="149">
        <v>52665.836000411749</v>
      </c>
      <c r="H213" s="149">
        <v>2756.0600200811032</v>
      </c>
      <c r="I213" s="149">
        <v>5241.6662061394454</v>
      </c>
      <c r="J213" s="149">
        <v>2513.5391679431154</v>
      </c>
      <c r="K213" s="149">
        <v>949</v>
      </c>
      <c r="L213" s="149">
        <v>717</v>
      </c>
      <c r="N213" s="149">
        <f>AVERAGE($C$4:C213)</f>
        <v>-397.96707916573621</v>
      </c>
      <c r="O213" s="149">
        <f>AVERAGE($D$4:D213)</f>
        <v>2079.9947861408154</v>
      </c>
      <c r="P213" s="149">
        <f>AVERAGE($E$4:E213)</f>
        <v>2477.9618653065463</v>
      </c>
    </row>
    <row r="214" spans="2:16" x14ac:dyDescent="0.25">
      <c r="B214" s="53">
        <v>211</v>
      </c>
      <c r="C214" s="149">
        <v>337.002345853615</v>
      </c>
      <c r="D214" s="149">
        <v>2085.3984473738547</v>
      </c>
      <c r="E214" s="149">
        <v>1748.3961015202397</v>
      </c>
      <c r="F214" s="150">
        <v>5.3475000000000009E-2</v>
      </c>
      <c r="G214" s="149">
        <v>50654.264218434502</v>
      </c>
      <c r="H214" s="149">
        <v>2652.8911516240378</v>
      </c>
      <c r="I214" s="149">
        <v>5097.7269386859562</v>
      </c>
      <c r="J214" s="149">
        <v>2551.6125396857469</v>
      </c>
      <c r="K214" s="149">
        <v>1131</v>
      </c>
      <c r="L214" s="149">
        <v>328</v>
      </c>
      <c r="N214" s="149">
        <f>AVERAGE($C$4:C214)</f>
        <v>-394.48381174858292</v>
      </c>
      <c r="O214" s="149">
        <f>AVERAGE($D$4:D214)</f>
        <v>2080.0203959096925</v>
      </c>
      <c r="P214" s="149">
        <f>AVERAGE($E$4:E214)</f>
        <v>2474.5042076582699</v>
      </c>
    </row>
    <row r="215" spans="2:16" x14ac:dyDescent="0.25">
      <c r="B215" s="53">
        <v>212</v>
      </c>
      <c r="C215" s="149">
        <v>-1425.6365613426806</v>
      </c>
      <c r="D215" s="149">
        <v>2056.6821673019708</v>
      </c>
      <c r="E215" s="149">
        <v>3482.3187286446514</v>
      </c>
      <c r="F215" s="150">
        <v>4.4208333333333336E-2</v>
      </c>
      <c r="G215" s="149">
        <v>53083.531895832843</v>
      </c>
      <c r="H215" s="149">
        <v>2578.4781441651808</v>
      </c>
      <c r="I215" s="149">
        <v>5247.0381748532927</v>
      </c>
      <c r="J215" s="149">
        <v>2593.5787044701005</v>
      </c>
      <c r="K215" s="149">
        <v>1159</v>
      </c>
      <c r="L215" s="149">
        <v>445</v>
      </c>
      <c r="N215" s="149">
        <f>AVERAGE($C$4:C215)</f>
        <v>-399.34773981270598</v>
      </c>
      <c r="O215" s="149">
        <f>AVERAGE($D$4:D215)</f>
        <v>2079.9103099256936</v>
      </c>
      <c r="P215" s="149">
        <f>AVERAGE($E$4:E215)</f>
        <v>2479.2580497383942</v>
      </c>
    </row>
    <row r="216" spans="2:16" x14ac:dyDescent="0.25">
      <c r="B216" s="53">
        <v>213</v>
      </c>
      <c r="C216" s="149">
        <v>-21.214629340391184</v>
      </c>
      <c r="D216" s="149">
        <v>2085.3984473738547</v>
      </c>
      <c r="E216" s="149">
        <v>2106.6130767142458</v>
      </c>
      <c r="F216" s="150">
        <v>5.3475000000000009E-2</v>
      </c>
      <c r="G216" s="149">
        <v>51841.351709793875</v>
      </c>
      <c r="H216" s="149">
        <v>2531.3107587326308</v>
      </c>
      <c r="I216" s="149">
        <v>5100.8301881833067</v>
      </c>
      <c r="J216" s="149">
        <v>2511.4059554466635</v>
      </c>
      <c r="K216" s="149">
        <v>1592</v>
      </c>
      <c r="L216" s="149">
        <v>765</v>
      </c>
      <c r="N216" s="149">
        <f>AVERAGE($C$4:C216)</f>
        <v>-397.57246699358711</v>
      </c>
      <c r="O216" s="149">
        <f>AVERAGE($D$4:D216)</f>
        <v>2079.9360758292064</v>
      </c>
      <c r="P216" s="149">
        <f>AVERAGE($E$4:E216)</f>
        <v>2477.5085428227876</v>
      </c>
    </row>
    <row r="217" spans="2:16" x14ac:dyDescent="0.25">
      <c r="B217" s="53">
        <v>214</v>
      </c>
      <c r="C217" s="149">
        <v>816.95050946689025</v>
      </c>
      <c r="D217" s="149">
        <v>2085.3984473738547</v>
      </c>
      <c r="E217" s="149">
        <v>1268.4479379069644</v>
      </c>
      <c r="F217" s="150">
        <v>5.3475000000000009E-2</v>
      </c>
      <c r="G217" s="149">
        <v>50545.496825660171</v>
      </c>
      <c r="H217" s="149">
        <v>2581.6681181735962</v>
      </c>
      <c r="I217" s="149">
        <v>5061.9388900717349</v>
      </c>
      <c r="J217" s="149">
        <v>2627.79143349267</v>
      </c>
      <c r="K217" s="149">
        <v>1494</v>
      </c>
      <c r="L217" s="149">
        <v>487</v>
      </c>
      <c r="N217" s="149">
        <f>AVERAGE($C$4:C217)</f>
        <v>-391.89712598208962</v>
      </c>
      <c r="O217" s="149">
        <f>AVERAGE($D$4:D217)</f>
        <v>2079.9616009298825</v>
      </c>
      <c r="P217" s="149">
        <f>AVERAGE($E$4:E217)</f>
        <v>2471.8587269119657</v>
      </c>
    </row>
    <row r="218" spans="2:16" x14ac:dyDescent="0.25">
      <c r="B218" s="53">
        <v>215</v>
      </c>
      <c r="C218" s="149">
        <v>-992.85127090448941</v>
      </c>
      <c r="D218" s="149">
        <v>2085.3984473738547</v>
      </c>
      <c r="E218" s="149">
        <v>3078.2497182783441</v>
      </c>
      <c r="F218" s="150">
        <v>5.3475000000000009E-2</v>
      </c>
      <c r="G218" s="149">
        <v>51926.966043618275</v>
      </c>
      <c r="H218" s="149">
        <v>2579.9277138305993</v>
      </c>
      <c r="I218" s="149">
        <v>5049.0782925168696</v>
      </c>
      <c r="J218" s="149">
        <v>2600.6094278844203</v>
      </c>
      <c r="K218" s="149">
        <v>523</v>
      </c>
      <c r="L218" s="149">
        <v>619</v>
      </c>
      <c r="N218" s="149">
        <f>AVERAGE($C$4:C218)</f>
        <v>-394.69226153986818</v>
      </c>
      <c r="O218" s="149">
        <f>AVERAGE($D$4:D218)</f>
        <v>2079.9868885877613</v>
      </c>
      <c r="P218" s="149">
        <f>AVERAGE($E$4:E218)</f>
        <v>2474.6791501276234</v>
      </c>
    </row>
    <row r="219" spans="2:16" x14ac:dyDescent="0.25">
      <c r="B219" s="53">
        <v>216</v>
      </c>
      <c r="C219" s="149">
        <v>-133.51303629899439</v>
      </c>
      <c r="D219" s="149">
        <v>2085.3984473738547</v>
      </c>
      <c r="E219" s="149">
        <v>2218.911483672849</v>
      </c>
      <c r="F219" s="150">
        <v>5.3475000000000009E-2</v>
      </c>
      <c r="G219" s="149">
        <v>51920.64173414118</v>
      </c>
      <c r="H219" s="149">
        <v>2594.5111346147883</v>
      </c>
      <c r="I219" s="149">
        <v>5173.1157899421833</v>
      </c>
      <c r="J219" s="149">
        <v>2509.8369934546859</v>
      </c>
      <c r="K219" s="149">
        <v>1355</v>
      </c>
      <c r="L219" s="149">
        <v>807</v>
      </c>
      <c r="N219" s="149">
        <f>AVERAGE($C$4:C219)</f>
        <v>-393.48309846004929</v>
      </c>
      <c r="O219" s="149">
        <f>AVERAGE($D$4:D219)</f>
        <v>2080.0119421006602</v>
      </c>
      <c r="P219" s="149">
        <f>AVERAGE($E$4:E219)</f>
        <v>2473.4950405607028</v>
      </c>
    </row>
    <row r="220" spans="2:16" x14ac:dyDescent="0.25">
      <c r="B220" s="53">
        <v>217</v>
      </c>
      <c r="C220" s="149">
        <v>-1676.5215453077144</v>
      </c>
      <c r="D220" s="149">
        <v>2071.0096039323103</v>
      </c>
      <c r="E220" s="149">
        <v>3747.5311492400247</v>
      </c>
      <c r="F220" s="150">
        <v>4.8841666666666672E-2</v>
      </c>
      <c r="G220" s="149">
        <v>52648.28900298255</v>
      </c>
      <c r="H220" s="149">
        <v>2566.9390349479099</v>
      </c>
      <c r="I220" s="149">
        <v>5354.0989506595706</v>
      </c>
      <c r="J220" s="149">
        <v>2414.2986192865792</v>
      </c>
      <c r="K220" s="149">
        <v>603</v>
      </c>
      <c r="L220" s="149">
        <v>318</v>
      </c>
      <c r="N220" s="149">
        <f>AVERAGE($C$4:C220)</f>
        <v>-399.39571803077587</v>
      </c>
      <c r="O220" s="149">
        <f>AVERAGE($D$4:D220)</f>
        <v>2079.9704566713131</v>
      </c>
      <c r="P220" s="149">
        <f>AVERAGE($E$4:E220)</f>
        <v>2479.3661747020819</v>
      </c>
    </row>
    <row r="221" spans="2:16" x14ac:dyDescent="0.25">
      <c r="B221" s="53">
        <v>218</v>
      </c>
      <c r="C221" s="149">
        <v>-907.78914304322461</v>
      </c>
      <c r="D221" s="149">
        <v>2071.0096039323103</v>
      </c>
      <c r="E221" s="149">
        <v>2978.7987469755349</v>
      </c>
      <c r="F221" s="150">
        <v>4.8841666666666672E-2</v>
      </c>
      <c r="G221" s="149">
        <v>52422.84126107984</v>
      </c>
      <c r="H221" s="149">
        <v>2569.1395461929915</v>
      </c>
      <c r="I221" s="149">
        <v>5252.9702931143129</v>
      </c>
      <c r="J221" s="149">
        <v>2525.6945265146587</v>
      </c>
      <c r="K221" s="149">
        <v>984</v>
      </c>
      <c r="L221" s="149">
        <v>660</v>
      </c>
      <c r="N221" s="149">
        <f>AVERAGE($C$4:C221)</f>
        <v>-401.72779796202559</v>
      </c>
      <c r="O221" s="149">
        <f>AVERAGE($D$4:D221)</f>
        <v>2079.9293518422351</v>
      </c>
      <c r="P221" s="149">
        <f>AVERAGE($E$4:E221)</f>
        <v>2481.6571498042535</v>
      </c>
    </row>
    <row r="222" spans="2:16" x14ac:dyDescent="0.25">
      <c r="B222" s="53">
        <v>219</v>
      </c>
      <c r="C222" s="149">
        <v>1135.6956965259369</v>
      </c>
      <c r="D222" s="149">
        <v>2056.6821673019708</v>
      </c>
      <c r="E222" s="149">
        <v>920.98647077603391</v>
      </c>
      <c r="F222" s="150">
        <v>4.4208333333333336E-2</v>
      </c>
      <c r="G222" s="149">
        <v>49321.655245018635</v>
      </c>
      <c r="H222" s="149">
        <v>2479.2638330251461</v>
      </c>
      <c r="I222" s="149">
        <v>4940.3708098138113</v>
      </c>
      <c r="J222" s="149">
        <v>2572.2490521711788</v>
      </c>
      <c r="K222" s="149">
        <v>1041</v>
      </c>
      <c r="L222" s="149">
        <v>430</v>
      </c>
      <c r="N222" s="149">
        <f>AVERAGE($C$4:C222)</f>
        <v>-394.70759935705775</v>
      </c>
      <c r="O222" s="149">
        <f>AVERAGE($D$4:D222)</f>
        <v>2079.8232003146541</v>
      </c>
      <c r="P222" s="149">
        <f>AVERAGE($E$4:E222)</f>
        <v>2474.5307996717047</v>
      </c>
    </row>
    <row r="223" spans="2:16" x14ac:dyDescent="0.25">
      <c r="B223" s="53">
        <v>220</v>
      </c>
      <c r="C223" s="149">
        <v>-83.302046888906261</v>
      </c>
      <c r="D223" s="149">
        <v>2056.6821673019708</v>
      </c>
      <c r="E223" s="149">
        <v>2139.9842141908771</v>
      </c>
      <c r="F223" s="150">
        <v>4.4208333333333336E-2</v>
      </c>
      <c r="G223" s="149">
        <v>51594.896414732793</v>
      </c>
      <c r="H223" s="149">
        <v>2528.0128595927881</v>
      </c>
      <c r="I223" s="149">
        <v>5119.7233047799627</v>
      </c>
      <c r="J223" s="149">
        <v>2529.6415210829855</v>
      </c>
      <c r="K223" s="149">
        <v>1122</v>
      </c>
      <c r="L223" s="149">
        <v>913</v>
      </c>
      <c r="N223" s="149">
        <f>AVERAGE($C$4:C223)</f>
        <v>-393.29211957311162</v>
      </c>
      <c r="O223" s="149">
        <f>AVERAGE($D$4:D223)</f>
        <v>2079.7180138009599</v>
      </c>
      <c r="P223" s="149">
        <f>AVERAGE($E$4:E223)</f>
        <v>2473.0101333740645</v>
      </c>
    </row>
    <row r="224" spans="2:16" x14ac:dyDescent="0.25">
      <c r="B224" s="53">
        <v>221</v>
      </c>
      <c r="C224" s="149">
        <v>-2145.8223481223667</v>
      </c>
      <c r="D224" s="149">
        <v>2085.3984473738547</v>
      </c>
      <c r="E224" s="149">
        <v>4231.2207954962214</v>
      </c>
      <c r="F224" s="150">
        <v>5.3475000000000009E-2</v>
      </c>
      <c r="G224" s="149">
        <v>54004.442414020377</v>
      </c>
      <c r="H224" s="149">
        <v>2606.0244256652868</v>
      </c>
      <c r="I224" s="149">
        <v>5323.1125912301222</v>
      </c>
      <c r="J224" s="149">
        <v>2538.7409412162338</v>
      </c>
      <c r="K224" s="149">
        <v>978</v>
      </c>
      <c r="L224" s="149">
        <v>562</v>
      </c>
      <c r="N224" s="149">
        <f>AVERAGE($C$4:C224)</f>
        <v>-401.22212060727111</v>
      </c>
      <c r="O224" s="149">
        <f>AVERAGE($D$4:D224)</f>
        <v>2079.7437171202941</v>
      </c>
      <c r="P224" s="149">
        <f>AVERAGE($E$4:E224)</f>
        <v>2480.9658377275582</v>
      </c>
    </row>
    <row r="225" spans="2:16" x14ac:dyDescent="0.25">
      <c r="B225" s="53">
        <v>222</v>
      </c>
      <c r="C225" s="149">
        <v>-731.21130338974035</v>
      </c>
      <c r="D225" s="149">
        <v>2085.3984473738547</v>
      </c>
      <c r="E225" s="149">
        <v>2816.609750763595</v>
      </c>
      <c r="F225" s="150">
        <v>5.3475000000000009E-2</v>
      </c>
      <c r="G225" s="149">
        <v>51528.158364226751</v>
      </c>
      <c r="H225" s="149">
        <v>2535.7320376969906</v>
      </c>
      <c r="I225" s="149">
        <v>5127.4492176030717</v>
      </c>
      <c r="J225" s="149">
        <v>2595.6764589337427</v>
      </c>
      <c r="K225" s="149">
        <v>555</v>
      </c>
      <c r="L225" s="149">
        <v>486</v>
      </c>
      <c r="N225" s="149">
        <f>AVERAGE($C$4:C225)</f>
        <v>-402.70855836755254</v>
      </c>
      <c r="O225" s="149">
        <f>AVERAGE($D$4:D225)</f>
        <v>2079.7691888781933</v>
      </c>
      <c r="P225" s="149">
        <f>AVERAGE($E$4:E225)</f>
        <v>2482.477747245739</v>
      </c>
    </row>
    <row r="226" spans="2:16" x14ac:dyDescent="0.25">
      <c r="B226" s="53">
        <v>223</v>
      </c>
      <c r="C226" s="149">
        <v>-679.4344471038944</v>
      </c>
      <c r="D226" s="149">
        <v>2085.3984473738547</v>
      </c>
      <c r="E226" s="149">
        <v>2764.8328944777491</v>
      </c>
      <c r="F226" s="150">
        <v>5.3475000000000009E-2</v>
      </c>
      <c r="G226" s="149">
        <v>51928.147103929732</v>
      </c>
      <c r="H226" s="149">
        <v>2533.5912433031117</v>
      </c>
      <c r="I226" s="149">
        <v>5135.2576637658321</v>
      </c>
      <c r="J226" s="149">
        <v>2621.7186172251377</v>
      </c>
      <c r="K226" s="149">
        <v>575</v>
      </c>
      <c r="L226" s="149">
        <v>899</v>
      </c>
      <c r="N226" s="149">
        <f>AVERAGE($C$4:C226)</f>
        <v>-403.94948163542853</v>
      </c>
      <c r="O226" s="149">
        <f>AVERAGE($D$4:D226)</f>
        <v>2079.7944321898331</v>
      </c>
      <c r="P226" s="149">
        <f>AVERAGE($E$4:E226)</f>
        <v>2483.7439138252548</v>
      </c>
    </row>
    <row r="227" spans="2:16" x14ac:dyDescent="0.25">
      <c r="B227" s="53">
        <v>224</v>
      </c>
      <c r="C227" s="149">
        <v>-688.79929804004269</v>
      </c>
      <c r="D227" s="149">
        <v>2071.0096039323103</v>
      </c>
      <c r="E227" s="149">
        <v>2759.8089019723529</v>
      </c>
      <c r="F227" s="150">
        <v>4.8841666666666672E-2</v>
      </c>
      <c r="G227" s="149">
        <v>51905.040752148241</v>
      </c>
      <c r="H227" s="149">
        <v>2544.3780593723172</v>
      </c>
      <c r="I227" s="149">
        <v>5124.30250494131</v>
      </c>
      <c r="J227" s="149">
        <v>2501.0605988307088</v>
      </c>
      <c r="K227" s="149">
        <v>1241</v>
      </c>
      <c r="L227" s="149">
        <v>337</v>
      </c>
      <c r="N227" s="149">
        <f>AVERAGE($C$4:C227)</f>
        <v>-405.22113260152054</v>
      </c>
      <c r="O227" s="149">
        <f>AVERAGE($D$4:D227)</f>
        <v>2079.7552142065406</v>
      </c>
      <c r="P227" s="149">
        <f>AVERAGE($E$4:E227)</f>
        <v>2484.9763468080541</v>
      </c>
    </row>
    <row r="228" spans="2:16" x14ac:dyDescent="0.25">
      <c r="B228" s="53">
        <v>225</v>
      </c>
      <c r="C228" s="149">
        <v>-2088.3569851322318</v>
      </c>
      <c r="D228" s="149">
        <v>2085.3984473738547</v>
      </c>
      <c r="E228" s="149">
        <v>4173.7554325060864</v>
      </c>
      <c r="F228" s="150">
        <v>5.3475000000000009E-2</v>
      </c>
      <c r="G228" s="149">
        <v>54302.003259266989</v>
      </c>
      <c r="H228" s="149">
        <v>2624.525610964467</v>
      </c>
      <c r="I228" s="149">
        <v>5378.1772754457525</v>
      </c>
      <c r="J228" s="149">
        <v>2566.5676206857024</v>
      </c>
      <c r="K228" s="149">
        <v>1193</v>
      </c>
      <c r="L228" s="149">
        <v>615</v>
      </c>
      <c r="N228" s="149">
        <f>AVERAGE($C$4:C228)</f>
        <v>-412.70173639054593</v>
      </c>
      <c r="O228" s="149">
        <f>AVERAGE($D$4:D228)</f>
        <v>2079.7802952428401</v>
      </c>
      <c r="P228" s="149">
        <f>AVERAGE($E$4:E228)</f>
        <v>2492.4820316333789</v>
      </c>
    </row>
    <row r="229" spans="2:16" x14ac:dyDescent="0.25">
      <c r="B229" s="53">
        <v>226</v>
      </c>
      <c r="C229" s="149">
        <v>1364.447059884832</v>
      </c>
      <c r="D229" s="149">
        <v>2085.3984473738547</v>
      </c>
      <c r="E229" s="149">
        <v>720.95138748902252</v>
      </c>
      <c r="F229" s="150">
        <v>5.3475000000000009E-2</v>
      </c>
      <c r="G229" s="149">
        <v>49243.7539969176</v>
      </c>
      <c r="H229" s="149">
        <v>2477.8717086126671</v>
      </c>
      <c r="I229" s="149">
        <v>4946.5331980193887</v>
      </c>
      <c r="J229" s="149">
        <v>2587.6213943858006</v>
      </c>
      <c r="K229" s="149">
        <v>1078</v>
      </c>
      <c r="L229" s="149">
        <v>545</v>
      </c>
      <c r="N229" s="149">
        <f>AVERAGE($C$4:C229)</f>
        <v>-404.83824614153986</v>
      </c>
      <c r="O229" s="149">
        <f>AVERAGE($D$4:D229)</f>
        <v>2079.8051543230658</v>
      </c>
      <c r="P229" s="149">
        <f>AVERAGE($E$4:E229)</f>
        <v>2484.6434004645985</v>
      </c>
    </row>
    <row r="230" spans="2:16" x14ac:dyDescent="0.25">
      <c r="B230" s="53">
        <v>227</v>
      </c>
      <c r="C230" s="149">
        <v>-1270.4561842645735</v>
      </c>
      <c r="D230" s="149">
        <v>2085.3984473738547</v>
      </c>
      <c r="E230" s="149">
        <v>3355.8546316384281</v>
      </c>
      <c r="F230" s="150">
        <v>5.3475000000000009E-2</v>
      </c>
      <c r="G230" s="149">
        <v>52942.921441797422</v>
      </c>
      <c r="H230" s="149">
        <v>2535.296215385903</v>
      </c>
      <c r="I230" s="149">
        <v>5401.4993143659249</v>
      </c>
      <c r="J230" s="149">
        <v>2485.7691609591002</v>
      </c>
      <c r="K230" s="149">
        <v>1000</v>
      </c>
      <c r="L230" s="149">
        <v>618</v>
      </c>
      <c r="N230" s="149">
        <f>AVERAGE($C$4:C230)</f>
        <v>-408.65154102313915</v>
      </c>
      <c r="O230" s="149">
        <f>AVERAGE($D$4:D230)</f>
        <v>2079.8297943805583</v>
      </c>
      <c r="P230" s="149">
        <f>AVERAGE($E$4:E230)</f>
        <v>2488.4813354036901</v>
      </c>
    </row>
    <row r="231" spans="2:16" x14ac:dyDescent="0.25">
      <c r="B231" s="53">
        <v>228</v>
      </c>
      <c r="C231" s="149">
        <v>-80.734954118534915</v>
      </c>
      <c r="D231" s="149">
        <v>2085.3984473738547</v>
      </c>
      <c r="E231" s="149">
        <v>2166.1334014923896</v>
      </c>
      <c r="F231" s="150">
        <v>5.3475000000000009E-2</v>
      </c>
      <c r="G231" s="149">
        <v>50708.614605384792</v>
      </c>
      <c r="H231" s="149">
        <v>2516.508785363324</v>
      </c>
      <c r="I231" s="149">
        <v>5227.2520164993311</v>
      </c>
      <c r="J231" s="149">
        <v>2356.6485901181845</v>
      </c>
      <c r="K231" s="149">
        <v>388</v>
      </c>
      <c r="L231" s="149">
        <v>805</v>
      </c>
      <c r="N231" s="149">
        <f>AVERAGE($C$4:C231)</f>
        <v>-407.21331037882072</v>
      </c>
      <c r="O231" s="149">
        <f>AVERAGE($D$4:D231)</f>
        <v>2079.854218297196</v>
      </c>
      <c r="P231" s="149">
        <f>AVERAGE($E$4:E231)</f>
        <v>2487.0675286760088</v>
      </c>
    </row>
    <row r="232" spans="2:16" x14ac:dyDescent="0.25">
      <c r="B232" s="53">
        <v>229</v>
      </c>
      <c r="C232" s="149">
        <v>-383.63101282506068</v>
      </c>
      <c r="D232" s="149">
        <v>2085.3984473738547</v>
      </c>
      <c r="E232" s="149">
        <v>2469.0294601989153</v>
      </c>
      <c r="F232" s="150">
        <v>5.3475000000000009E-2</v>
      </c>
      <c r="G232" s="149">
        <v>51807.59188448247</v>
      </c>
      <c r="H232" s="149">
        <v>2604.2218179307411</v>
      </c>
      <c r="I232" s="149">
        <v>5230.3619724579039</v>
      </c>
      <c r="J232" s="149">
        <v>2721.1828073067204</v>
      </c>
      <c r="K232" s="149">
        <v>593</v>
      </c>
      <c r="L232" s="149">
        <v>865</v>
      </c>
      <c r="N232" s="149">
        <f>AVERAGE($C$4:C232)</f>
        <v>-407.11033091352044</v>
      </c>
      <c r="O232" s="149">
        <f>AVERAGE($D$4:D232)</f>
        <v>2079.8784289045175</v>
      </c>
      <c r="P232" s="149">
        <f>AVERAGE($E$4:E232)</f>
        <v>2486.9887598180303</v>
      </c>
    </row>
    <row r="233" spans="2:16" x14ac:dyDescent="0.25">
      <c r="B233" s="53">
        <v>230</v>
      </c>
      <c r="C233" s="149">
        <v>-645.29485731207933</v>
      </c>
      <c r="D233" s="149">
        <v>2085.3984473738547</v>
      </c>
      <c r="E233" s="149">
        <v>2730.693304685934</v>
      </c>
      <c r="F233" s="150">
        <v>5.3475000000000009E-2</v>
      </c>
      <c r="G233" s="149">
        <v>51927.432837366694</v>
      </c>
      <c r="H233" s="149">
        <v>2596.7359243990486</v>
      </c>
      <c r="I233" s="149">
        <v>5086.6282022939713</v>
      </c>
      <c r="J233" s="149">
        <v>2469.163618277792</v>
      </c>
      <c r="K233" s="149">
        <v>1220</v>
      </c>
      <c r="L233" s="149">
        <v>434</v>
      </c>
      <c r="N233" s="149">
        <f>AVERAGE($C$4:C233)</f>
        <v>-408.14591581090548</v>
      </c>
      <c r="O233" s="149">
        <f>AVERAGE($D$4:D233)</f>
        <v>2079.9024289848194</v>
      </c>
      <c r="P233" s="149">
        <f>AVERAGE($E$4:E233)</f>
        <v>2488.0483447957167</v>
      </c>
    </row>
    <row r="234" spans="2:16" x14ac:dyDescent="0.25">
      <c r="B234" s="53">
        <v>231</v>
      </c>
      <c r="C234" s="149">
        <v>153.44806120604289</v>
      </c>
      <c r="D234" s="149">
        <v>2071.0096039323103</v>
      </c>
      <c r="E234" s="149">
        <v>1917.5615427262674</v>
      </c>
      <c r="F234" s="150">
        <v>4.8841666666666672E-2</v>
      </c>
      <c r="G234" s="149">
        <v>50519.490159318419</v>
      </c>
      <c r="H234" s="149">
        <v>2488.551685525521</v>
      </c>
      <c r="I234" s="149">
        <v>5016.8740896112386</v>
      </c>
      <c r="J234" s="149">
        <v>2551.5739942353648</v>
      </c>
      <c r="K234" s="149">
        <v>714</v>
      </c>
      <c r="L234" s="149">
        <v>644</v>
      </c>
      <c r="N234" s="149">
        <f>AVERAGE($C$4:C234)</f>
        <v>-405.71477305325635</v>
      </c>
      <c r="O234" s="149">
        <f>AVERAGE($D$4:D234)</f>
        <v>2079.8639319066697</v>
      </c>
      <c r="P234" s="149">
        <f>AVERAGE($E$4:E234)</f>
        <v>2485.578704959918</v>
      </c>
    </row>
    <row r="235" spans="2:16" x14ac:dyDescent="0.25">
      <c r="B235" s="53">
        <v>232</v>
      </c>
      <c r="C235" s="149">
        <v>-569.43827634779564</v>
      </c>
      <c r="D235" s="149">
        <v>2085.3984473738547</v>
      </c>
      <c r="E235" s="149">
        <v>2654.8367237216503</v>
      </c>
      <c r="F235" s="150">
        <v>5.3475000000000009E-2</v>
      </c>
      <c r="G235" s="149">
        <v>52039.34360165181</v>
      </c>
      <c r="H235" s="149">
        <v>2661.4971206886862</v>
      </c>
      <c r="I235" s="149">
        <v>5116.7258031788606</v>
      </c>
      <c r="J235" s="149">
        <v>2553.0363115937457</v>
      </c>
      <c r="K235" s="149">
        <v>906</v>
      </c>
      <c r="L235" s="149">
        <v>776</v>
      </c>
      <c r="N235" s="149">
        <f>AVERAGE($C$4:C235)</f>
        <v>-406.42047780883627</v>
      </c>
      <c r="O235" s="149">
        <f>AVERAGE($D$4:D235)</f>
        <v>2079.8877875767871</v>
      </c>
      <c r="P235" s="149">
        <f>AVERAGE($E$4:E235)</f>
        <v>2486.3082653856154</v>
      </c>
    </row>
    <row r="236" spans="2:16" x14ac:dyDescent="0.25">
      <c r="B236" s="53">
        <v>233</v>
      </c>
      <c r="C236" s="149">
        <v>-230.84006747259809</v>
      </c>
      <c r="D236" s="149">
        <v>2049.5414942627558</v>
      </c>
      <c r="E236" s="149">
        <v>2280.3815617353539</v>
      </c>
      <c r="F236" s="150">
        <v>4.1891666666666667E-2</v>
      </c>
      <c r="G236" s="149">
        <v>51104.611839723948</v>
      </c>
      <c r="H236" s="149">
        <v>2474.9220577236192</v>
      </c>
      <c r="I236" s="149">
        <v>5170.4182104907813</v>
      </c>
      <c r="J236" s="149">
        <v>2572.2561578018908</v>
      </c>
      <c r="K236" s="149">
        <v>417</v>
      </c>
      <c r="L236" s="149">
        <v>912</v>
      </c>
      <c r="N236" s="149">
        <f>AVERAGE($C$4:C236)</f>
        <v>-405.6669138159769</v>
      </c>
      <c r="O236" s="149">
        <f>AVERAGE($D$4:D236)</f>
        <v>2079.7575459745808</v>
      </c>
      <c r="P236" s="149">
        <f>AVERAGE($E$4:E236)</f>
        <v>2485.4244597905499</v>
      </c>
    </row>
    <row r="237" spans="2:16" x14ac:dyDescent="0.25">
      <c r="B237" s="53">
        <v>234</v>
      </c>
      <c r="C237" s="149">
        <v>-479.06968682751585</v>
      </c>
      <c r="D237" s="149">
        <v>2085.3984473738547</v>
      </c>
      <c r="E237" s="149">
        <v>2564.4681342013705</v>
      </c>
      <c r="F237" s="150">
        <v>5.3475000000000009E-2</v>
      </c>
      <c r="G237" s="149">
        <v>52457.440119983185</v>
      </c>
      <c r="H237" s="149">
        <v>2572.0957787454377</v>
      </c>
      <c r="I237" s="149">
        <v>5193.0707287171472</v>
      </c>
      <c r="J237" s="149">
        <v>2594.1499832304239</v>
      </c>
      <c r="K237" s="149">
        <v>1311</v>
      </c>
      <c r="L237" s="149">
        <v>874</v>
      </c>
      <c r="N237" s="149">
        <f>AVERAGE($C$4:C237)</f>
        <v>-405.98060088012875</v>
      </c>
      <c r="O237" s="149">
        <f>AVERAGE($D$4:D237)</f>
        <v>2079.7816523908173</v>
      </c>
      <c r="P237" s="149">
        <f>AVERAGE($E$4:E237)</f>
        <v>2485.7622532709383</v>
      </c>
    </row>
    <row r="238" spans="2:16" x14ac:dyDescent="0.25">
      <c r="B238" s="53">
        <v>235</v>
      </c>
      <c r="C238" s="149">
        <v>-386.65644813954941</v>
      </c>
      <c r="D238" s="149">
        <v>2056.6821673019708</v>
      </c>
      <c r="E238" s="149">
        <v>2443.3386154415202</v>
      </c>
      <c r="F238" s="150">
        <v>4.4208333333333336E-2</v>
      </c>
      <c r="G238" s="149">
        <v>51963.848000316662</v>
      </c>
      <c r="H238" s="149">
        <v>2614.5904273529281</v>
      </c>
      <c r="I238" s="149">
        <v>5125.191034258426</v>
      </c>
      <c r="J238" s="149">
        <v>2571.3548078649478</v>
      </c>
      <c r="K238" s="149">
        <v>1471</v>
      </c>
      <c r="L238" s="149">
        <v>420</v>
      </c>
      <c r="N238" s="149">
        <f>AVERAGE($C$4:C238)</f>
        <v>-405.89837044293478</v>
      </c>
      <c r="O238" s="149">
        <f>AVERAGE($D$4:D238)</f>
        <v>2079.6833567095882</v>
      </c>
      <c r="P238" s="149">
        <f>AVERAGE($E$4:E238)</f>
        <v>2485.5817271525148</v>
      </c>
    </row>
    <row r="239" spans="2:16" x14ac:dyDescent="0.25">
      <c r="B239" s="53">
        <v>236</v>
      </c>
      <c r="C239" s="149">
        <v>-558.96826143054477</v>
      </c>
      <c r="D239" s="149">
        <v>2085.3984473738547</v>
      </c>
      <c r="E239" s="149">
        <v>2644.3667088043994</v>
      </c>
      <c r="F239" s="150">
        <v>5.3475000000000009E-2</v>
      </c>
      <c r="G239" s="149">
        <v>52275.346863780884</v>
      </c>
      <c r="H239" s="149">
        <v>2643.1860787318406</v>
      </c>
      <c r="I239" s="149">
        <v>5168.1484849340113</v>
      </c>
      <c r="J239" s="149">
        <v>2663.015452571065</v>
      </c>
      <c r="K239" s="149">
        <v>1157</v>
      </c>
      <c r="L239" s="149">
        <v>631</v>
      </c>
      <c r="N239" s="149">
        <f>AVERAGE($C$4:C239)</f>
        <v>-406.54697167593315</v>
      </c>
      <c r="O239" s="149">
        <f>AVERAGE($D$4:D239)</f>
        <v>2079.7075731954537</v>
      </c>
      <c r="P239" s="149">
        <f>AVERAGE($E$4:E239)</f>
        <v>2486.2545448713786</v>
      </c>
    </row>
    <row r="240" spans="2:16" x14ac:dyDescent="0.25">
      <c r="B240" s="53">
        <v>237</v>
      </c>
      <c r="C240" s="149">
        <v>-174.76430248519</v>
      </c>
      <c r="D240" s="149">
        <v>2085.3984473738547</v>
      </c>
      <c r="E240" s="149">
        <v>2260.1627498590447</v>
      </c>
      <c r="F240" s="150">
        <v>5.3475000000000009E-2</v>
      </c>
      <c r="G240" s="149">
        <v>51150.285225962049</v>
      </c>
      <c r="H240" s="149">
        <v>2592.2557248798125</v>
      </c>
      <c r="I240" s="149">
        <v>5132.8196742472373</v>
      </c>
      <c r="J240" s="149">
        <v>2606.4679279727343</v>
      </c>
      <c r="K240" s="149">
        <v>421</v>
      </c>
      <c r="L240" s="149">
        <v>865</v>
      </c>
      <c r="N240" s="149">
        <f>AVERAGE($C$4:C240)</f>
        <v>-405.56898572998062</v>
      </c>
      <c r="O240" s="149">
        <f>AVERAGE($D$4:D240)</f>
        <v>2079.7315853227888</v>
      </c>
      <c r="P240" s="149">
        <f>AVERAGE($E$4:E240)</f>
        <v>2485.3005710527614</v>
      </c>
    </row>
    <row r="241" spans="2:16" x14ac:dyDescent="0.25">
      <c r="B241" s="53">
        <v>238</v>
      </c>
      <c r="C241" s="149">
        <v>-596.2041923494935</v>
      </c>
      <c r="D241" s="149">
        <v>2085.3984473738547</v>
      </c>
      <c r="E241" s="149">
        <v>2681.6026397233481</v>
      </c>
      <c r="F241" s="150">
        <v>5.3475000000000009E-2</v>
      </c>
      <c r="G241" s="149">
        <v>51653.091860031163</v>
      </c>
      <c r="H241" s="149">
        <v>2556.6831752174885</v>
      </c>
      <c r="I241" s="149">
        <v>5118.4960600568356</v>
      </c>
      <c r="J241" s="149">
        <v>2560.3708635641856</v>
      </c>
      <c r="K241" s="149">
        <v>1048</v>
      </c>
      <c r="L241" s="149">
        <v>310</v>
      </c>
      <c r="N241" s="149">
        <f>AVERAGE($C$4:C241)</f>
        <v>-406.36997399308785</v>
      </c>
      <c r="O241" s="149">
        <f>AVERAGE($D$4:D241)</f>
        <v>2079.7553956675415</v>
      </c>
      <c r="P241" s="149">
        <f>AVERAGE($E$4:E241)</f>
        <v>2486.1253696606209</v>
      </c>
    </row>
    <row r="242" spans="2:16" x14ac:dyDescent="0.25">
      <c r="B242" s="53">
        <v>239</v>
      </c>
      <c r="C242" s="149">
        <v>-803.92536353926835</v>
      </c>
      <c r="D242" s="149">
        <v>2085.3984473738547</v>
      </c>
      <c r="E242" s="149">
        <v>2889.323810913123</v>
      </c>
      <c r="F242" s="150">
        <v>5.3475000000000009E-2</v>
      </c>
      <c r="G242" s="149">
        <v>52737.527478312273</v>
      </c>
      <c r="H242" s="149">
        <v>2532.1835633467958</v>
      </c>
      <c r="I242" s="149">
        <v>5177.8423890952427</v>
      </c>
      <c r="J242" s="149">
        <v>2544.3083006903748</v>
      </c>
      <c r="K242" s="149">
        <v>1144</v>
      </c>
      <c r="L242" s="149">
        <v>1020</v>
      </c>
      <c r="N242" s="149">
        <f>AVERAGE($C$4:C242)</f>
        <v>-408.03338566482915</v>
      </c>
      <c r="O242" s="149">
        <f>AVERAGE($D$4:D242)</f>
        <v>2079.7790067625469</v>
      </c>
      <c r="P242" s="149">
        <f>AVERAGE($E$4:E242)</f>
        <v>2487.8123924273677</v>
      </c>
    </row>
    <row r="243" spans="2:16" x14ac:dyDescent="0.25">
      <c r="B243" s="53">
        <v>240</v>
      </c>
      <c r="C243" s="149">
        <v>-578.47230651670498</v>
      </c>
      <c r="D243" s="149">
        <v>2056.6821673019708</v>
      </c>
      <c r="E243" s="149">
        <v>2635.1544738186758</v>
      </c>
      <c r="F243" s="150">
        <v>4.4208333333333336E-2</v>
      </c>
      <c r="G243" s="149">
        <v>52005.192541156401</v>
      </c>
      <c r="H243" s="149">
        <v>2666.1736031180603</v>
      </c>
      <c r="I243" s="149">
        <v>5202.135770949948</v>
      </c>
      <c r="J243" s="149">
        <v>2516.4016132765796</v>
      </c>
      <c r="K243" s="149">
        <v>1147</v>
      </c>
      <c r="L243" s="149">
        <v>472</v>
      </c>
      <c r="N243" s="149">
        <f>AVERAGE($C$4:C243)</f>
        <v>-408.74354783504532</v>
      </c>
      <c r="O243" s="149">
        <f>AVERAGE($D$4:D243)</f>
        <v>2079.6827699314613</v>
      </c>
      <c r="P243" s="149">
        <f>AVERAGE($E$4:E243)</f>
        <v>2488.4263177664984</v>
      </c>
    </row>
    <row r="244" spans="2:16" x14ac:dyDescent="0.25">
      <c r="B244" s="53">
        <v>241</v>
      </c>
      <c r="C244" s="149">
        <v>-58.730732755465851</v>
      </c>
      <c r="D244" s="149">
        <v>2085.3984473738547</v>
      </c>
      <c r="E244" s="149">
        <v>2144.1291801293205</v>
      </c>
      <c r="F244" s="150">
        <v>5.3475000000000009E-2</v>
      </c>
      <c r="G244" s="149">
        <v>50631.060307681561</v>
      </c>
      <c r="H244" s="149">
        <v>2542.0607270265141</v>
      </c>
      <c r="I244" s="149">
        <v>4976.8756290444053</v>
      </c>
      <c r="J244" s="149">
        <v>2456.4240149105212</v>
      </c>
      <c r="K244" s="149">
        <v>827</v>
      </c>
      <c r="L244" s="149">
        <v>441</v>
      </c>
      <c r="N244" s="149">
        <f>AVERAGE($C$4:C244)</f>
        <v>-407.29121250276489</v>
      </c>
      <c r="O244" s="149">
        <f>AVERAGE($D$4:D244)</f>
        <v>2079.7064864353715</v>
      </c>
      <c r="P244" s="149">
        <f>AVERAGE($E$4:E244)</f>
        <v>2486.997698938128</v>
      </c>
    </row>
    <row r="245" spans="2:16" x14ac:dyDescent="0.25">
      <c r="B245" s="53">
        <v>242</v>
      </c>
      <c r="C245" s="149">
        <v>-192.12092901887218</v>
      </c>
      <c r="D245" s="149">
        <v>2049.5414942627558</v>
      </c>
      <c r="E245" s="149">
        <v>2241.662423281628</v>
      </c>
      <c r="F245" s="150">
        <v>4.1891666666666667E-2</v>
      </c>
      <c r="G245" s="149">
        <v>51371.35214970482</v>
      </c>
      <c r="H245" s="149">
        <v>2518.5239314606815</v>
      </c>
      <c r="I245" s="149">
        <v>5130.5908494122605</v>
      </c>
      <c r="J245" s="149">
        <v>2520.620878191382</v>
      </c>
      <c r="K245" s="149">
        <v>1005</v>
      </c>
      <c r="L245" s="149">
        <v>687</v>
      </c>
      <c r="N245" s="149">
        <f>AVERAGE($C$4:C245)</f>
        <v>-406.40207909993887</v>
      </c>
      <c r="O245" s="149">
        <f>AVERAGE($D$4:D245)</f>
        <v>2079.5818377073856</v>
      </c>
      <c r="P245" s="149">
        <f>AVERAGE($E$4:E245)</f>
        <v>2485.9839168073158</v>
      </c>
    </row>
    <row r="246" spans="2:16" x14ac:dyDescent="0.25">
      <c r="B246" s="53">
        <v>243</v>
      </c>
      <c r="C246" s="149">
        <v>-230.08674371892539</v>
      </c>
      <c r="D246" s="149">
        <v>2085.3984473738547</v>
      </c>
      <c r="E246" s="149">
        <v>2315.48519109278</v>
      </c>
      <c r="F246" s="150">
        <v>5.3475000000000009E-2</v>
      </c>
      <c r="G246" s="149">
        <v>51705.850209200711</v>
      </c>
      <c r="H246" s="149">
        <v>2650.9153545966137</v>
      </c>
      <c r="I246" s="149">
        <v>5140.5900723871637</v>
      </c>
      <c r="J246" s="149">
        <v>2624.4498318125052</v>
      </c>
      <c r="K246" s="149">
        <v>1082</v>
      </c>
      <c r="L246" s="149">
        <v>606</v>
      </c>
      <c r="N246" s="149">
        <f>AVERAGE($C$4:C246)</f>
        <v>-405.67650158808289</v>
      </c>
      <c r="O246" s="149">
        <f>AVERAGE($D$4:D246)</f>
        <v>2079.6057743726797</v>
      </c>
      <c r="P246" s="149">
        <f>AVERAGE($E$4:E246)</f>
        <v>2485.2822759607543</v>
      </c>
    </row>
    <row r="247" spans="2:16" x14ac:dyDescent="0.25">
      <c r="B247" s="53">
        <v>244</v>
      </c>
      <c r="C247" s="149">
        <v>-862.70772919706496</v>
      </c>
      <c r="D247" s="149">
        <v>2085.3984473738547</v>
      </c>
      <c r="E247" s="149">
        <v>2948.1061765709196</v>
      </c>
      <c r="F247" s="150">
        <v>5.3475000000000009E-2</v>
      </c>
      <c r="G247" s="149">
        <v>52270.565679654719</v>
      </c>
      <c r="H247" s="149">
        <v>2612.0070092184937</v>
      </c>
      <c r="I247" s="149">
        <v>5073.5407529032163</v>
      </c>
      <c r="J247" s="149">
        <v>2532.3467352809048</v>
      </c>
      <c r="K247" s="149">
        <v>1066</v>
      </c>
      <c r="L247" s="149">
        <v>594</v>
      </c>
      <c r="N247" s="149">
        <f>AVERAGE($C$4:C247)</f>
        <v>-407.549580389759</v>
      </c>
      <c r="O247" s="149">
        <f>AVERAGE($D$4:D247)</f>
        <v>2079.6295148357995</v>
      </c>
      <c r="P247" s="149">
        <f>AVERAGE($E$4:E247)</f>
        <v>2487.1790952255501</v>
      </c>
    </row>
    <row r="248" spans="2:16" x14ac:dyDescent="0.25">
      <c r="B248" s="53">
        <v>245</v>
      </c>
      <c r="C248" s="149">
        <v>-968.25591953109688</v>
      </c>
      <c r="D248" s="149">
        <v>2085.3984473738547</v>
      </c>
      <c r="E248" s="149">
        <v>3053.6543669049515</v>
      </c>
      <c r="F248" s="150">
        <v>5.3475000000000009E-2</v>
      </c>
      <c r="G248" s="149">
        <v>52589.633000206166</v>
      </c>
      <c r="H248" s="149">
        <v>2563.6371789008253</v>
      </c>
      <c r="I248" s="149">
        <v>5267.2787310921422</v>
      </c>
      <c r="J248" s="149">
        <v>2606.1106700435498</v>
      </c>
      <c r="K248" s="149">
        <v>1286</v>
      </c>
      <c r="L248" s="149">
        <v>342</v>
      </c>
      <c r="N248" s="149">
        <f>AVERAGE($C$4:C248)</f>
        <v>-409.83817769237675</v>
      </c>
      <c r="O248" s="149">
        <f>AVERAGE($D$4:D248)</f>
        <v>2079.6530614992203</v>
      </c>
      <c r="P248" s="149">
        <f>AVERAGE($E$4:E248)</f>
        <v>2489.4912391915882</v>
      </c>
    </row>
    <row r="249" spans="2:16" x14ac:dyDescent="0.25">
      <c r="B249" s="53">
        <v>246</v>
      </c>
      <c r="C249" s="149">
        <v>-600.64485336714824</v>
      </c>
      <c r="D249" s="149">
        <v>2085.3984473738547</v>
      </c>
      <c r="E249" s="149">
        <v>2686.0433007410029</v>
      </c>
      <c r="F249" s="150">
        <v>5.3475000000000009E-2</v>
      </c>
      <c r="G249" s="149">
        <v>52134.867702205062</v>
      </c>
      <c r="H249" s="149">
        <v>2597.7703167550071</v>
      </c>
      <c r="I249" s="149">
        <v>5146.1380514927723</v>
      </c>
      <c r="J249" s="149">
        <v>2677.866746492567</v>
      </c>
      <c r="K249" s="149">
        <v>1083</v>
      </c>
      <c r="L249" s="149">
        <v>565</v>
      </c>
      <c r="N249" s="149">
        <f>AVERAGE($C$4:C249)</f>
        <v>-410.61381458536363</v>
      </c>
      <c r="O249" s="149">
        <f>AVERAGE($D$4:D249)</f>
        <v>2079.6764167263532</v>
      </c>
      <c r="P249" s="149">
        <f>AVERAGE($E$4:E249)</f>
        <v>2490.2902313117079</v>
      </c>
    </row>
    <row r="250" spans="2:16" x14ac:dyDescent="0.25">
      <c r="B250" s="53">
        <v>247</v>
      </c>
      <c r="C250" s="149">
        <v>-469.67993666856637</v>
      </c>
      <c r="D250" s="149">
        <v>2085.3984473738547</v>
      </c>
      <c r="E250" s="149">
        <v>2555.078384042421</v>
      </c>
      <c r="F250" s="150">
        <v>5.3475000000000009E-2</v>
      </c>
      <c r="G250" s="149">
        <v>51682.485911237236</v>
      </c>
      <c r="H250" s="149">
        <v>2598.5058648632476</v>
      </c>
      <c r="I250" s="149">
        <v>4992.7427071553348</v>
      </c>
      <c r="J250" s="149">
        <v>2634.850897627166</v>
      </c>
      <c r="K250" s="149">
        <v>801</v>
      </c>
      <c r="L250" s="149">
        <v>754</v>
      </c>
      <c r="N250" s="149">
        <f>AVERAGE($C$4:C250)</f>
        <v>-410.8529486828665</v>
      </c>
      <c r="O250" s="149">
        <f>AVERAGE($D$4:D250)</f>
        <v>2079.6995828423351</v>
      </c>
      <c r="P250" s="149">
        <f>AVERAGE($E$4:E250)</f>
        <v>2490.5525315251925</v>
      </c>
    </row>
    <row r="251" spans="2:16" x14ac:dyDescent="0.25">
      <c r="B251" s="53">
        <v>248</v>
      </c>
      <c r="C251" s="149">
        <v>589.76518199733277</v>
      </c>
      <c r="D251" s="149">
        <v>2085.3984473738547</v>
      </c>
      <c r="E251" s="149">
        <v>1495.6332653765219</v>
      </c>
      <c r="F251" s="150">
        <v>5.3475000000000009E-2</v>
      </c>
      <c r="G251" s="149">
        <v>51254.711254178845</v>
      </c>
      <c r="H251" s="149">
        <v>2642.2477440827201</v>
      </c>
      <c r="I251" s="149">
        <v>5176.1278715944918</v>
      </c>
      <c r="J251" s="149">
        <v>2630.2555952425209</v>
      </c>
      <c r="K251" s="149">
        <v>1550</v>
      </c>
      <c r="L251" s="149">
        <v>679</v>
      </c>
      <c r="N251" s="149">
        <f>AVERAGE($C$4:C251)</f>
        <v>-406.81819815593019</v>
      </c>
      <c r="O251" s="149">
        <f>AVERAGE($D$4:D251)</f>
        <v>2079.7225621348007</v>
      </c>
      <c r="P251" s="149">
        <f>AVERAGE($E$4:E251)</f>
        <v>2486.5407602907221</v>
      </c>
    </row>
    <row r="252" spans="2:16" x14ac:dyDescent="0.25">
      <c r="B252" s="53">
        <v>249</v>
      </c>
      <c r="C252" s="149">
        <v>574.88639628670239</v>
      </c>
      <c r="D252" s="149">
        <v>2085.3984473738547</v>
      </c>
      <c r="E252" s="149">
        <v>1510.5120510871523</v>
      </c>
      <c r="F252" s="150">
        <v>5.3475000000000009E-2</v>
      </c>
      <c r="G252" s="149">
        <v>50212.790683634201</v>
      </c>
      <c r="H252" s="149">
        <v>2636.7972982556821</v>
      </c>
      <c r="I252" s="149">
        <v>5134.6245208492164</v>
      </c>
      <c r="J252" s="149">
        <v>2575.690339131897</v>
      </c>
      <c r="K252" s="149">
        <v>811</v>
      </c>
      <c r="L252" s="149">
        <v>459</v>
      </c>
      <c r="N252" s="149">
        <f>AVERAGE($C$4:C252)</f>
        <v>-402.87560942322887</v>
      </c>
      <c r="O252" s="149">
        <f>AVERAGE($D$4:D252)</f>
        <v>2079.7453568546366</v>
      </c>
      <c r="P252" s="149">
        <f>AVERAGE($E$4:E252)</f>
        <v>2482.620966277856</v>
      </c>
    </row>
    <row r="253" spans="2:16" x14ac:dyDescent="0.25">
      <c r="B253" s="53">
        <v>250</v>
      </c>
      <c r="C253" s="149">
        <v>737.64780513964524</v>
      </c>
      <c r="D253" s="149">
        <v>2085.3984473738547</v>
      </c>
      <c r="E253" s="149">
        <v>1347.7506422342094</v>
      </c>
      <c r="F253" s="150">
        <v>5.3475000000000009E-2</v>
      </c>
      <c r="G253" s="149">
        <v>50802.390066119959</v>
      </c>
      <c r="H253" s="149">
        <v>2665.7318976181132</v>
      </c>
      <c r="I253" s="149">
        <v>5015.6075296808749</v>
      </c>
      <c r="J253" s="149">
        <v>2543.8238744897426</v>
      </c>
      <c r="K253" s="149">
        <v>1448</v>
      </c>
      <c r="L253" s="149">
        <v>737</v>
      </c>
      <c r="N253" s="149">
        <f>AVERAGE($C$4:C253)</f>
        <v>-398.31351576497735</v>
      </c>
      <c r="O253" s="149">
        <f>AVERAGE($D$4:D253)</f>
        <v>2079.7679692167135</v>
      </c>
      <c r="P253" s="149">
        <f>AVERAGE($E$4:E253)</f>
        <v>2478.0814849816816</v>
      </c>
    </row>
    <row r="254" spans="2:16" x14ac:dyDescent="0.25">
      <c r="B254" s="53">
        <v>251</v>
      </c>
      <c r="C254" s="149">
        <v>521.77921783775264</v>
      </c>
      <c r="D254" s="149">
        <v>2085.3984473738547</v>
      </c>
      <c r="E254" s="149">
        <v>1563.619229536102</v>
      </c>
      <c r="F254" s="150">
        <v>5.3475000000000009E-2</v>
      </c>
      <c r="G254" s="149">
        <v>49948.168405370438</v>
      </c>
      <c r="H254" s="149">
        <v>2511.2158239177575</v>
      </c>
      <c r="I254" s="149">
        <v>4909.3364663792827</v>
      </c>
      <c r="J254" s="149">
        <v>2608.5536166148058</v>
      </c>
      <c r="K254" s="149">
        <v>837</v>
      </c>
      <c r="L254" s="149">
        <v>420</v>
      </c>
      <c r="N254" s="149">
        <f>AVERAGE($C$4:C254)</f>
        <v>-394.64780766297446</v>
      </c>
      <c r="O254" s="149">
        <f>AVERAGE($D$4:D254)</f>
        <v>2079.7904014006067</v>
      </c>
      <c r="P254" s="149">
        <f>AVERAGE($E$4:E254)</f>
        <v>2474.4382090635722</v>
      </c>
    </row>
    <row r="255" spans="2:16" x14ac:dyDescent="0.25">
      <c r="B255" s="53">
        <v>252</v>
      </c>
      <c r="C255" s="149">
        <v>666.82034268895268</v>
      </c>
      <c r="D255" s="149">
        <v>2056.6821673019708</v>
      </c>
      <c r="E255" s="149">
        <v>1389.8618246130181</v>
      </c>
      <c r="F255" s="150">
        <v>4.4208333333333336E-2</v>
      </c>
      <c r="G255" s="149">
        <v>50151.776623991864</v>
      </c>
      <c r="H255" s="149">
        <v>2686.4520885451502</v>
      </c>
      <c r="I255" s="149">
        <v>5031.9484883782388</v>
      </c>
      <c r="J255" s="149">
        <v>2540.5103047637394</v>
      </c>
      <c r="K255" s="149">
        <v>850</v>
      </c>
      <c r="L255" s="149">
        <v>598</v>
      </c>
      <c r="N255" s="149">
        <f>AVERAGE($C$4:C255)</f>
        <v>-390.43563246316523</v>
      </c>
      <c r="O255" s="149">
        <f>AVERAGE($D$4:D255)</f>
        <v>2079.6987020589454</v>
      </c>
      <c r="P255" s="149">
        <f>AVERAGE($E$4:E255)</f>
        <v>2470.1343345221017</v>
      </c>
    </row>
    <row r="256" spans="2:16" x14ac:dyDescent="0.25">
      <c r="B256" s="53">
        <v>253</v>
      </c>
      <c r="C256" s="149">
        <v>-327.37843573821419</v>
      </c>
      <c r="D256" s="149">
        <v>2085.3984473738547</v>
      </c>
      <c r="E256" s="149">
        <v>2412.7768831120688</v>
      </c>
      <c r="F256" s="150">
        <v>5.3475000000000009E-2</v>
      </c>
      <c r="G256" s="149">
        <v>51624.608850834928</v>
      </c>
      <c r="H256" s="149">
        <v>2540.967410680475</v>
      </c>
      <c r="I256" s="149">
        <v>5232.6881485566228</v>
      </c>
      <c r="J256" s="149">
        <v>2583.4437261692783</v>
      </c>
      <c r="K256" s="149">
        <v>977</v>
      </c>
      <c r="L256" s="149">
        <v>567</v>
      </c>
      <c r="N256" s="149">
        <f>AVERAGE($C$4:C256)</f>
        <v>-390.18639453144601</v>
      </c>
      <c r="O256" s="149">
        <f>AVERAGE($D$4:D256)</f>
        <v>2079.7212306965534</v>
      </c>
      <c r="P256" s="149">
        <f>AVERAGE($E$4:E256)</f>
        <v>2469.9076252279906</v>
      </c>
    </row>
    <row r="257" spans="2:16" x14ac:dyDescent="0.25">
      <c r="B257" s="53">
        <v>254</v>
      </c>
      <c r="C257" s="149">
        <v>-947.01236816982646</v>
      </c>
      <c r="D257" s="149">
        <v>2071.0096039323103</v>
      </c>
      <c r="E257" s="149">
        <v>3018.0219721021367</v>
      </c>
      <c r="F257" s="150">
        <v>4.8841666666666672E-2</v>
      </c>
      <c r="G257" s="149">
        <v>53180.673085158662</v>
      </c>
      <c r="H257" s="149">
        <v>2572.7698700083611</v>
      </c>
      <c r="I257" s="149">
        <v>5275.2388401072494</v>
      </c>
      <c r="J257" s="149">
        <v>2536.5984483769198</v>
      </c>
      <c r="K257" s="149">
        <v>1381</v>
      </c>
      <c r="L257" s="149">
        <v>935</v>
      </c>
      <c r="N257" s="149">
        <f>AVERAGE($C$4:C257)</f>
        <v>-392.37862277411682</v>
      </c>
      <c r="O257" s="149">
        <f>AVERAGE($D$4:D257)</f>
        <v>2079.686932953387</v>
      </c>
      <c r="P257" s="149">
        <f>AVERAGE($E$4:E257)</f>
        <v>2472.0655557274954</v>
      </c>
    </row>
    <row r="258" spans="2:16" x14ac:dyDescent="0.25">
      <c r="B258" s="53">
        <v>255</v>
      </c>
      <c r="C258" s="149">
        <v>701.332427815664</v>
      </c>
      <c r="D258" s="149">
        <v>2085.3984473738547</v>
      </c>
      <c r="E258" s="149">
        <v>1384.0660195581906</v>
      </c>
      <c r="F258" s="150">
        <v>5.3475000000000009E-2</v>
      </c>
      <c r="G258" s="149">
        <v>50404.96126636058</v>
      </c>
      <c r="H258" s="149">
        <v>2532.7070502581291</v>
      </c>
      <c r="I258" s="149">
        <v>4980.1184188509396</v>
      </c>
      <c r="J258" s="149">
        <v>2532.5148112653096</v>
      </c>
      <c r="K258" s="149">
        <v>1233</v>
      </c>
      <c r="L258" s="149">
        <v>689</v>
      </c>
      <c r="N258" s="149">
        <f>AVERAGE($C$4:C258)</f>
        <v>-388.08955983062748</v>
      </c>
      <c r="O258" s="149">
        <f>AVERAGE($D$4:D258)</f>
        <v>2079.7093310491537</v>
      </c>
      <c r="P258" s="149">
        <f>AVERAGE($E$4:E258)</f>
        <v>2467.7988908797724</v>
      </c>
    </row>
    <row r="259" spans="2:16" x14ac:dyDescent="0.25">
      <c r="B259" s="53">
        <v>256</v>
      </c>
      <c r="C259" s="149">
        <v>-1282.4840272909551</v>
      </c>
      <c r="D259" s="149">
        <v>2078.1963534172628</v>
      </c>
      <c r="E259" s="149">
        <v>3360.6803807082179</v>
      </c>
      <c r="F259" s="150">
        <v>5.115833333333334E-2</v>
      </c>
      <c r="G259" s="149">
        <v>52795.327207173003</v>
      </c>
      <c r="H259" s="149">
        <v>2578.1647915646836</v>
      </c>
      <c r="I259" s="149">
        <v>5235.6964906737367</v>
      </c>
      <c r="J259" s="149">
        <v>2579.0769875108494</v>
      </c>
      <c r="K259" s="149">
        <v>1093</v>
      </c>
      <c r="L259" s="149">
        <v>401</v>
      </c>
      <c r="N259" s="149">
        <f>AVERAGE($C$4:C259)</f>
        <v>-391.58328821914438</v>
      </c>
      <c r="O259" s="149">
        <f>AVERAGE($D$4:D259)</f>
        <v>2079.7034209802791</v>
      </c>
      <c r="P259" s="149">
        <f>AVERAGE($E$4:E259)</f>
        <v>2471.2867091994149</v>
      </c>
    </row>
    <row r="260" spans="2:16" x14ac:dyDescent="0.25">
      <c r="B260" s="53">
        <v>257</v>
      </c>
      <c r="C260" s="149">
        <v>-1621.3818720856257</v>
      </c>
      <c r="D260" s="149">
        <v>2085.3984473738547</v>
      </c>
      <c r="E260" s="149">
        <v>3706.7803194594803</v>
      </c>
      <c r="F260" s="150">
        <v>5.3475000000000009E-2</v>
      </c>
      <c r="G260" s="149">
        <v>52914.246736882844</v>
      </c>
      <c r="H260" s="149">
        <v>2507.4019421777189</v>
      </c>
      <c r="I260" s="149">
        <v>5293.8975439243768</v>
      </c>
      <c r="J260" s="149">
        <v>2611.9333899179292</v>
      </c>
      <c r="K260" s="149">
        <v>602</v>
      </c>
      <c r="L260" s="149">
        <v>558</v>
      </c>
      <c r="N260" s="149">
        <f>AVERAGE($C$4:C260)</f>
        <v>-396.36849671667932</v>
      </c>
      <c r="O260" s="149">
        <f>AVERAGE($D$4:D260)</f>
        <v>2079.725580616052</v>
      </c>
      <c r="P260" s="149">
        <f>AVERAGE($E$4:E260)</f>
        <v>2476.0940773327225</v>
      </c>
    </row>
    <row r="261" spans="2:16" x14ac:dyDescent="0.25">
      <c r="B261" s="53">
        <v>258</v>
      </c>
      <c r="C261" s="149">
        <v>-25.350460546828799</v>
      </c>
      <c r="D261" s="149">
        <v>2085.3984473738547</v>
      </c>
      <c r="E261" s="149">
        <v>2110.7489079206835</v>
      </c>
      <c r="F261" s="150">
        <v>5.3475000000000009E-2</v>
      </c>
      <c r="G261" s="149">
        <v>50964.240894463299</v>
      </c>
      <c r="H261" s="149">
        <v>2485.2203278272427</v>
      </c>
      <c r="I261" s="149">
        <v>5091.0883809515071</v>
      </c>
      <c r="J261" s="149">
        <v>2540.9575892452376</v>
      </c>
      <c r="K261" s="149">
        <v>1057</v>
      </c>
      <c r="L261" s="149">
        <v>444</v>
      </c>
      <c r="N261" s="149">
        <f>AVERAGE($C$4:C261)</f>
        <v>-394.93044231292021</v>
      </c>
      <c r="O261" s="149">
        <f>AVERAGE($D$4:D261)</f>
        <v>2079.7475684717024</v>
      </c>
      <c r="P261" s="149">
        <f>AVERAGE($E$4:E261)</f>
        <v>2474.6780107846139</v>
      </c>
    </row>
    <row r="262" spans="2:16" x14ac:dyDescent="0.25">
      <c r="B262" s="53">
        <v>259</v>
      </c>
      <c r="C262" s="149">
        <v>85.673318219733801</v>
      </c>
      <c r="D262" s="149">
        <v>2085.3984473738547</v>
      </c>
      <c r="E262" s="149">
        <v>1999.7251291541209</v>
      </c>
      <c r="F262" s="150">
        <v>5.3475000000000009E-2</v>
      </c>
      <c r="G262" s="149">
        <v>51214.3038099611</v>
      </c>
      <c r="H262" s="149">
        <v>2702.8886411638705</v>
      </c>
      <c r="I262" s="149">
        <v>5138.3978877057916</v>
      </c>
      <c r="J262" s="149">
        <v>2657.8224081103322</v>
      </c>
      <c r="K262" s="149">
        <v>1215</v>
      </c>
      <c r="L262" s="149">
        <v>293</v>
      </c>
      <c r="N262" s="149">
        <f>AVERAGE($C$4:C262)</f>
        <v>-393.07482933789066</v>
      </c>
      <c r="O262" s="149">
        <f>AVERAGE($D$4:D262)</f>
        <v>2079.769386536962</v>
      </c>
      <c r="P262" s="149">
        <f>AVERAGE($E$4:E262)</f>
        <v>2472.8442158748439</v>
      </c>
    </row>
    <row r="263" spans="2:16" x14ac:dyDescent="0.25">
      <c r="B263" s="53">
        <v>260</v>
      </c>
      <c r="C263" s="149">
        <v>-184.41507991888602</v>
      </c>
      <c r="D263" s="149">
        <v>2085.3984473738547</v>
      </c>
      <c r="E263" s="149">
        <v>2269.8135272927407</v>
      </c>
      <c r="F263" s="150">
        <v>5.3475000000000009E-2</v>
      </c>
      <c r="G263" s="149">
        <v>51881.228831946748</v>
      </c>
      <c r="H263" s="149">
        <v>2499.798672521928</v>
      </c>
      <c r="I263" s="149">
        <v>5109.8541276971073</v>
      </c>
      <c r="J263" s="149">
        <v>2562.7706610733185</v>
      </c>
      <c r="K263" s="149">
        <v>1222</v>
      </c>
      <c r="L263" s="149">
        <v>942</v>
      </c>
      <c r="N263" s="149">
        <f>AVERAGE($C$4:C263)</f>
        <v>-392.27229184012521</v>
      </c>
      <c r="O263" s="149">
        <f>AVERAGE($D$4:D263)</f>
        <v>2079.7910367709501</v>
      </c>
      <c r="P263" s="149">
        <f>AVERAGE($E$4:E263)</f>
        <v>2472.0633286110665</v>
      </c>
    </row>
    <row r="264" spans="2:16" x14ac:dyDescent="0.25">
      <c r="B264" s="53">
        <v>261</v>
      </c>
      <c r="C264" s="149">
        <v>-794.90903750688722</v>
      </c>
      <c r="D264" s="149">
        <v>2085.3984473738547</v>
      </c>
      <c r="E264" s="149">
        <v>2880.3074848807419</v>
      </c>
      <c r="F264" s="150">
        <v>5.3475000000000009E-2</v>
      </c>
      <c r="G264" s="149">
        <v>52132.526711240098</v>
      </c>
      <c r="H264" s="149">
        <v>2673.0521841240547</v>
      </c>
      <c r="I264" s="149">
        <v>5142.4361242966716</v>
      </c>
      <c r="J264" s="149">
        <v>2549.1155851799813</v>
      </c>
      <c r="K264" s="149">
        <v>799</v>
      </c>
      <c r="L264" s="149">
        <v>661</v>
      </c>
      <c r="N264" s="149">
        <f>AVERAGE($C$4:C264)</f>
        <v>-393.81496136375267</v>
      </c>
      <c r="O264" s="149">
        <f>AVERAGE($D$4:D264)</f>
        <v>2079.8125211027618</v>
      </c>
      <c r="P264" s="149">
        <f>AVERAGE($E$4:E264)</f>
        <v>2473.6274824665056</v>
      </c>
    </row>
    <row r="265" spans="2:16" x14ac:dyDescent="0.25">
      <c r="B265" s="53">
        <v>262</v>
      </c>
      <c r="C265" s="149">
        <v>-1727.0310556815921</v>
      </c>
      <c r="D265" s="149">
        <v>2085.3984473738547</v>
      </c>
      <c r="E265" s="149">
        <v>3812.4295030554467</v>
      </c>
      <c r="F265" s="150">
        <v>5.3475000000000009E-2</v>
      </c>
      <c r="G265" s="149">
        <v>53363.689461778929</v>
      </c>
      <c r="H265" s="149">
        <v>2521.0266119645112</v>
      </c>
      <c r="I265" s="149">
        <v>5323.2281834140531</v>
      </c>
      <c r="J265" s="149">
        <v>2578.3593260425987</v>
      </c>
      <c r="K265" s="149">
        <v>1051</v>
      </c>
      <c r="L265" s="149">
        <v>417</v>
      </c>
      <c r="N265" s="149">
        <f>AVERAGE($C$4:C265)</f>
        <v>-398.90357241076737</v>
      </c>
      <c r="O265" s="149">
        <f>AVERAGE($D$4:D265)</f>
        <v>2079.833841432041</v>
      </c>
      <c r="P265" s="149">
        <f>AVERAGE($E$4:E265)</f>
        <v>2478.7374138427995</v>
      </c>
    </row>
    <row r="266" spans="2:16" x14ac:dyDescent="0.25">
      <c r="B266" s="53">
        <v>263</v>
      </c>
      <c r="C266" s="149">
        <v>-884.14280619062311</v>
      </c>
      <c r="D266" s="149">
        <v>2085.3984473738547</v>
      </c>
      <c r="E266" s="149">
        <v>2969.5412535644778</v>
      </c>
      <c r="F266" s="150">
        <v>5.3475000000000009E-2</v>
      </c>
      <c r="G266" s="149">
        <v>52428.849713529024</v>
      </c>
      <c r="H266" s="149">
        <v>2569.8043174481654</v>
      </c>
      <c r="I266" s="149">
        <v>5228.2335949348308</v>
      </c>
      <c r="J266" s="149">
        <v>2598.3467726519739</v>
      </c>
      <c r="K266" s="149">
        <v>934</v>
      </c>
      <c r="L266" s="149">
        <v>679</v>
      </c>
      <c r="N266" s="149">
        <f>AVERAGE($C$4:C266)</f>
        <v>-400.74858850878962</v>
      </c>
      <c r="O266" s="149">
        <f>AVERAGE($D$4:D266)</f>
        <v>2079.8549996295387</v>
      </c>
      <c r="P266" s="149">
        <f>AVERAGE($E$4:E266)</f>
        <v>2480.6035881383191</v>
      </c>
    </row>
    <row r="267" spans="2:16" x14ac:dyDescent="0.25">
      <c r="B267" s="53">
        <v>264</v>
      </c>
      <c r="C267" s="149">
        <v>-680.41146980768372</v>
      </c>
      <c r="D267" s="149">
        <v>2085.3984473738547</v>
      </c>
      <c r="E267" s="149">
        <v>2765.8099171815384</v>
      </c>
      <c r="F267" s="150">
        <v>5.3475000000000009E-2</v>
      </c>
      <c r="G267" s="149">
        <v>52086.45112447771</v>
      </c>
      <c r="H267" s="149">
        <v>2617.8386960729213</v>
      </c>
      <c r="I267" s="149">
        <v>5287.6565495886898</v>
      </c>
      <c r="J267" s="149">
        <v>2676.1550208007184</v>
      </c>
      <c r="K267" s="149">
        <v>1041</v>
      </c>
      <c r="L267" s="149">
        <v>299</v>
      </c>
      <c r="N267" s="149">
        <f>AVERAGE($C$4:C267)</f>
        <v>-401.80791760461875</v>
      </c>
      <c r="O267" s="149">
        <f>AVERAGE($D$4:D267)</f>
        <v>2079.8759975376611</v>
      </c>
      <c r="P267" s="149">
        <f>AVERAGE($E$4:E267)</f>
        <v>2481.6839151422705</v>
      </c>
    </row>
    <row r="268" spans="2:16" x14ac:dyDescent="0.25">
      <c r="B268" s="53">
        <v>265</v>
      </c>
      <c r="C268" s="149">
        <v>465.81072405629266</v>
      </c>
      <c r="D268" s="149">
        <v>2085.3984473738547</v>
      </c>
      <c r="E268" s="149">
        <v>1619.587723317562</v>
      </c>
      <c r="F268" s="150">
        <v>5.3475000000000009E-2</v>
      </c>
      <c r="G268" s="149">
        <v>50724.87937229019</v>
      </c>
      <c r="H268" s="149">
        <v>2639.3863541451601</v>
      </c>
      <c r="I268" s="149">
        <v>5065.3747899537611</v>
      </c>
      <c r="J268" s="149">
        <v>2506.0951125058555</v>
      </c>
      <c r="K268" s="149">
        <v>1174</v>
      </c>
      <c r="L268" s="149">
        <v>608</v>
      </c>
      <c r="N268" s="149">
        <f>AVERAGE($C$4:C268)</f>
        <v>-398.53388499457759</v>
      </c>
      <c r="O268" s="149">
        <f>AVERAGE($D$4:D268)</f>
        <v>2079.8968369710051</v>
      </c>
      <c r="P268" s="149">
        <f>AVERAGE($E$4:E268)</f>
        <v>2478.4307219655734</v>
      </c>
    </row>
    <row r="269" spans="2:16" x14ac:dyDescent="0.25">
      <c r="B269" s="53">
        <v>266</v>
      </c>
      <c r="C269" s="149">
        <v>182.57925796216182</v>
      </c>
      <c r="D269" s="149">
        <v>2085.3984473738547</v>
      </c>
      <c r="E269" s="149">
        <v>1902.8191894116928</v>
      </c>
      <c r="F269" s="150">
        <v>5.3475000000000009E-2</v>
      </c>
      <c r="G269" s="149">
        <v>50629.529144198066</v>
      </c>
      <c r="H269" s="149">
        <v>2464.355639875118</v>
      </c>
      <c r="I269" s="149">
        <v>5195.7413424030256</v>
      </c>
      <c r="J269" s="149">
        <v>2512.3697136168503</v>
      </c>
      <c r="K269" s="149">
        <v>947</v>
      </c>
      <c r="L269" s="149">
        <v>424</v>
      </c>
      <c r="N269" s="149">
        <f>AVERAGE($C$4:C269)</f>
        <v>-396.34924911880034</v>
      </c>
      <c r="O269" s="149">
        <f>AVERAGE($D$4:D269)</f>
        <v>2079.9175197168806</v>
      </c>
      <c r="P269" s="149">
        <f>AVERAGE($E$4:E269)</f>
        <v>2476.2667688356719</v>
      </c>
    </row>
    <row r="270" spans="2:16" x14ac:dyDescent="0.25">
      <c r="B270" s="53">
        <v>267</v>
      </c>
      <c r="C270" s="149">
        <v>-746.06824285011635</v>
      </c>
      <c r="D270" s="149">
        <v>2056.6821673019708</v>
      </c>
      <c r="E270" s="149">
        <v>2802.7504101520872</v>
      </c>
      <c r="F270" s="150">
        <v>4.4208333333333336E-2</v>
      </c>
      <c r="G270" s="149">
        <v>52439.777225867809</v>
      </c>
      <c r="H270" s="149">
        <v>2703.4118438579198</v>
      </c>
      <c r="I270" s="149">
        <v>5205.9710968222926</v>
      </c>
      <c r="J270" s="149">
        <v>2564.4178109590275</v>
      </c>
      <c r="K270" s="149">
        <v>1322</v>
      </c>
      <c r="L270" s="149">
        <v>433</v>
      </c>
      <c r="N270" s="149">
        <f>AVERAGE($C$4:C270)</f>
        <v>-397.65905808408621</v>
      </c>
      <c r="O270" s="149">
        <f>AVERAGE($D$4:D270)</f>
        <v>2079.8304959250645</v>
      </c>
      <c r="P270" s="149">
        <f>AVERAGE($E$4:E270)</f>
        <v>2477.4895540091416</v>
      </c>
    </row>
    <row r="271" spans="2:16" x14ac:dyDescent="0.25">
      <c r="B271" s="53">
        <v>268</v>
      </c>
      <c r="C271" s="149">
        <v>-819.87700861787744</v>
      </c>
      <c r="D271" s="149">
        <v>2085.3984473738547</v>
      </c>
      <c r="E271" s="149">
        <v>2905.2754559917321</v>
      </c>
      <c r="F271" s="150">
        <v>5.3475000000000009E-2</v>
      </c>
      <c r="G271" s="149">
        <v>51736.865077741677</v>
      </c>
      <c r="H271" s="149">
        <v>2591.413585830323</v>
      </c>
      <c r="I271" s="149">
        <v>5134.2785358706806</v>
      </c>
      <c r="J271" s="149">
        <v>2598.0401745125482</v>
      </c>
      <c r="K271" s="149">
        <v>716</v>
      </c>
      <c r="L271" s="149">
        <v>358</v>
      </c>
      <c r="N271" s="149">
        <f>AVERAGE($C$4:C271)</f>
        <v>-399.23449819801829</v>
      </c>
      <c r="O271" s="149">
        <f>AVERAGE($D$4:D271)</f>
        <v>2079.8512718633065</v>
      </c>
      <c r="P271" s="149">
        <f>AVERAGE($E$4:E271)</f>
        <v>2479.0857700613155</v>
      </c>
    </row>
    <row r="272" spans="2:16" x14ac:dyDescent="0.25">
      <c r="B272" s="53">
        <v>269</v>
      </c>
      <c r="C272" s="149">
        <v>-907.87598788954028</v>
      </c>
      <c r="D272" s="149">
        <v>2085.3984473738547</v>
      </c>
      <c r="E272" s="149">
        <v>2993.2744352633949</v>
      </c>
      <c r="F272" s="150">
        <v>5.3475000000000009E-2</v>
      </c>
      <c r="G272" s="149">
        <v>51923.202124735108</v>
      </c>
      <c r="H272" s="149">
        <v>2538.3869992417826</v>
      </c>
      <c r="I272" s="149">
        <v>5198.6928821270494</v>
      </c>
      <c r="J272" s="149">
        <v>2484.9907377485706</v>
      </c>
      <c r="K272" s="149">
        <v>821</v>
      </c>
      <c r="L272" s="149">
        <v>431</v>
      </c>
      <c r="N272" s="149">
        <f>AVERAGE($C$4:C272)</f>
        <v>-401.12535875449231</v>
      </c>
      <c r="O272" s="149">
        <f>AVERAGE($D$4:D272)</f>
        <v>2079.8718933336063</v>
      </c>
      <c r="P272" s="149">
        <f>AVERAGE($E$4:E272)</f>
        <v>2480.9972520880892</v>
      </c>
    </row>
    <row r="273" spans="2:16" x14ac:dyDescent="0.25">
      <c r="B273" s="53">
        <v>270</v>
      </c>
      <c r="C273" s="149">
        <v>1459.8497412850224</v>
      </c>
      <c r="D273" s="149">
        <v>2085.3984473738547</v>
      </c>
      <c r="E273" s="149">
        <v>625.5487060888322</v>
      </c>
      <c r="F273" s="150">
        <v>5.3475000000000009E-2</v>
      </c>
      <c r="G273" s="149">
        <v>49255.811469015549</v>
      </c>
      <c r="H273" s="149">
        <v>2457.2952163904638</v>
      </c>
      <c r="I273" s="149">
        <v>4905.8333491549283</v>
      </c>
      <c r="J273" s="149">
        <v>2597.2085593206607</v>
      </c>
      <c r="K273" s="149">
        <v>1145</v>
      </c>
      <c r="L273" s="149">
        <v>661</v>
      </c>
      <c r="N273" s="149">
        <f>AVERAGE($C$4:C273)</f>
        <v>-394.23285838397561</v>
      </c>
      <c r="O273" s="149">
        <f>AVERAGE($D$4:D273)</f>
        <v>2079.8923620522737</v>
      </c>
      <c r="P273" s="149">
        <f>AVERAGE($E$4:E273)</f>
        <v>2474.1252204362399</v>
      </c>
    </row>
    <row r="274" spans="2:16" x14ac:dyDescent="0.25">
      <c r="B274" s="53">
        <v>271</v>
      </c>
      <c r="C274" s="149">
        <v>-1093.1197375729794</v>
      </c>
      <c r="D274" s="149">
        <v>2078.1963534172628</v>
      </c>
      <c r="E274" s="149">
        <v>3171.3160909902422</v>
      </c>
      <c r="F274" s="150">
        <v>5.115833333333334E-2</v>
      </c>
      <c r="G274" s="149">
        <v>52675.284483110561</v>
      </c>
      <c r="H274" s="149">
        <v>2478.2504542968081</v>
      </c>
      <c r="I274" s="149">
        <v>5223.9262382120942</v>
      </c>
      <c r="J274" s="149">
        <v>2569.4242153253949</v>
      </c>
      <c r="K274" s="149">
        <v>1150</v>
      </c>
      <c r="L274" s="149">
        <v>582</v>
      </c>
      <c r="N274" s="149">
        <f>AVERAGE($C$4:C274)</f>
        <v>-396.81177675736677</v>
      </c>
      <c r="O274" s="149">
        <f>AVERAGE($D$4:D274)</f>
        <v>2079.8861037178272</v>
      </c>
      <c r="P274" s="149">
        <f>AVERAGE($E$4:E274)</f>
        <v>2476.6978804751843</v>
      </c>
    </row>
    <row r="275" spans="2:16" x14ac:dyDescent="0.25">
      <c r="B275" s="53">
        <v>272</v>
      </c>
      <c r="C275" s="149">
        <v>-104.0358783943152</v>
      </c>
      <c r="D275" s="149">
        <v>2085.3984473738547</v>
      </c>
      <c r="E275" s="149">
        <v>2189.4343257681699</v>
      </c>
      <c r="F275" s="150">
        <v>5.3475000000000009E-2</v>
      </c>
      <c r="G275" s="149">
        <v>52023.820577908446</v>
      </c>
      <c r="H275" s="149">
        <v>2628.3545111230987</v>
      </c>
      <c r="I275" s="149">
        <v>5220.0944034266768</v>
      </c>
      <c r="J275" s="149">
        <v>2460.040294609993</v>
      </c>
      <c r="K275" s="149">
        <v>1567</v>
      </c>
      <c r="L275" s="149">
        <v>704</v>
      </c>
      <c r="N275" s="149">
        <f>AVERAGE($C$4:C275)</f>
        <v>-395.73539477809078</v>
      </c>
      <c r="O275" s="149">
        <f>AVERAGE($D$4:D275)</f>
        <v>2079.9063696871508</v>
      </c>
      <c r="P275" s="149">
        <f>AVERAGE($E$4:E275)</f>
        <v>2475.641764465232</v>
      </c>
    </row>
    <row r="276" spans="2:16" x14ac:dyDescent="0.25">
      <c r="B276" s="53">
        <v>273</v>
      </c>
      <c r="C276" s="149">
        <v>-633.49980966404974</v>
      </c>
      <c r="D276" s="149">
        <v>2085.3984473738547</v>
      </c>
      <c r="E276" s="149">
        <v>2718.8982570379044</v>
      </c>
      <c r="F276" s="150">
        <v>5.3475000000000009E-2</v>
      </c>
      <c r="G276" s="149">
        <v>52008.603244616788</v>
      </c>
      <c r="H276" s="149">
        <v>2663.1402704574575</v>
      </c>
      <c r="I276" s="149">
        <v>5136.9827895307035</v>
      </c>
      <c r="J276" s="149">
        <v>2611.318901792788</v>
      </c>
      <c r="K276" s="149">
        <v>929</v>
      </c>
      <c r="L276" s="149">
        <v>562</v>
      </c>
      <c r="N276" s="149">
        <f>AVERAGE($C$4:C276)</f>
        <v>-396.60632670075</v>
      </c>
      <c r="O276" s="149">
        <f>AVERAGE($D$4:D276)</f>
        <v>2079.9264871878349</v>
      </c>
      <c r="P276" s="149">
        <f>AVERAGE($E$4:E276)</f>
        <v>2476.5328138885748</v>
      </c>
    </row>
    <row r="277" spans="2:16" x14ac:dyDescent="0.25">
      <c r="B277" s="53">
        <v>274</v>
      </c>
      <c r="C277" s="149">
        <v>-745.093202806926</v>
      </c>
      <c r="D277" s="149">
        <v>2085.3984473738547</v>
      </c>
      <c r="E277" s="149">
        <v>2830.4916501807807</v>
      </c>
      <c r="F277" s="150">
        <v>5.3475000000000009E-2</v>
      </c>
      <c r="G277" s="149">
        <v>51834.574896121994</v>
      </c>
      <c r="H277" s="149">
        <v>2563.404958706808</v>
      </c>
      <c r="I277" s="149">
        <v>5170.452727224837</v>
      </c>
      <c r="J277" s="149">
        <v>2541.0641859259113</v>
      </c>
      <c r="K277" s="149">
        <v>794</v>
      </c>
      <c r="L277" s="149">
        <v>520</v>
      </c>
      <c r="N277" s="149">
        <f>AVERAGE($C$4:C277)</f>
        <v>-397.87817661354626</v>
      </c>
      <c r="O277" s="149">
        <f>AVERAGE($D$4:D277)</f>
        <v>2079.9464578454481</v>
      </c>
      <c r="P277" s="149">
        <f>AVERAGE($E$4:E277)</f>
        <v>2477.8246344589843</v>
      </c>
    </row>
    <row r="278" spans="2:16" x14ac:dyDescent="0.25">
      <c r="B278" s="53">
        <v>275</v>
      </c>
      <c r="C278" s="149">
        <v>254.04324273075508</v>
      </c>
      <c r="D278" s="149">
        <v>2085.3984473738547</v>
      </c>
      <c r="E278" s="149">
        <v>1831.3552046430996</v>
      </c>
      <c r="F278" s="150">
        <v>5.3475000000000009E-2</v>
      </c>
      <c r="G278" s="149">
        <v>51643.818499551038</v>
      </c>
      <c r="H278" s="149">
        <v>2525.2203487548677</v>
      </c>
      <c r="I278" s="149">
        <v>5038.3603672615145</v>
      </c>
      <c r="J278" s="149">
        <v>2579.5053161923233</v>
      </c>
      <c r="K278" s="149">
        <v>1708</v>
      </c>
      <c r="L278" s="149">
        <v>796</v>
      </c>
      <c r="N278" s="149">
        <f>AVERAGE($C$4:C278)</f>
        <v>-395.50755327047608</v>
      </c>
      <c r="O278" s="149">
        <f>AVERAGE($D$4:D278)</f>
        <v>2079.9662832619151</v>
      </c>
      <c r="P278" s="149">
        <f>AVERAGE($E$4:E278)</f>
        <v>2475.473836532381</v>
      </c>
    </row>
    <row r="279" spans="2:16" x14ac:dyDescent="0.25">
      <c r="B279" s="53">
        <v>276</v>
      </c>
      <c r="C279" s="149">
        <v>405.28479754624004</v>
      </c>
      <c r="D279" s="149">
        <v>2085.3984473738547</v>
      </c>
      <c r="E279" s="149">
        <v>1680.1136498276146</v>
      </c>
      <c r="F279" s="150">
        <v>5.3475000000000009E-2</v>
      </c>
      <c r="G279" s="149">
        <v>50740.815214081282</v>
      </c>
      <c r="H279" s="149">
        <v>2585.9197525140257</v>
      </c>
      <c r="I279" s="149">
        <v>5012.8352855939747</v>
      </c>
      <c r="J279" s="149">
        <v>2567.3796521503036</v>
      </c>
      <c r="K279" s="149">
        <v>826</v>
      </c>
      <c r="L279" s="149">
        <v>941</v>
      </c>
      <c r="N279" s="149">
        <f>AVERAGE($C$4:C279)</f>
        <v>-392.60613170954593</v>
      </c>
      <c r="O279" s="149">
        <f>AVERAGE($D$4:D279)</f>
        <v>2079.9859650159442</v>
      </c>
      <c r="P279" s="149">
        <f>AVERAGE($E$4:E279)</f>
        <v>2472.5920967254801</v>
      </c>
    </row>
    <row r="280" spans="2:16" x14ac:dyDescent="0.25">
      <c r="B280" s="53">
        <v>277</v>
      </c>
      <c r="C280" s="149">
        <v>861.52477152214442</v>
      </c>
      <c r="D280" s="149">
        <v>2085.3984473738547</v>
      </c>
      <c r="E280" s="149">
        <v>1223.8736758517102</v>
      </c>
      <c r="F280" s="150">
        <v>5.3475000000000009E-2</v>
      </c>
      <c r="G280" s="149">
        <v>49496.782190333288</v>
      </c>
      <c r="H280" s="149">
        <v>2633.6636005925948</v>
      </c>
      <c r="I280" s="149">
        <v>4998.5524141573624</v>
      </c>
      <c r="J280" s="149">
        <v>2575.1856192302257</v>
      </c>
      <c r="K280" s="149">
        <v>736</v>
      </c>
      <c r="L280" s="149">
        <v>316</v>
      </c>
      <c r="N280" s="149">
        <f>AVERAGE($C$4:C280)</f>
        <v>-388.0785833224279</v>
      </c>
      <c r="O280" s="149">
        <f>AVERAGE($D$4:D280)</f>
        <v>2080.0055046634457</v>
      </c>
      <c r="P280" s="149">
        <f>AVERAGE($E$4:E280)</f>
        <v>2468.0840879858638</v>
      </c>
    </row>
    <row r="281" spans="2:16" x14ac:dyDescent="0.25">
      <c r="B281" s="53">
        <v>278</v>
      </c>
      <c r="C281" s="149">
        <v>-752.75753545327871</v>
      </c>
      <c r="D281" s="149">
        <v>2085.3984473738547</v>
      </c>
      <c r="E281" s="149">
        <v>2838.1559828271334</v>
      </c>
      <c r="F281" s="150">
        <v>5.3475000000000009E-2</v>
      </c>
      <c r="G281" s="149">
        <v>52213.927037860281</v>
      </c>
      <c r="H281" s="149">
        <v>2613.7963823764039</v>
      </c>
      <c r="I281" s="149">
        <v>5172.5920083763649</v>
      </c>
      <c r="J281" s="149">
        <v>2655.3052070351432</v>
      </c>
      <c r="K281" s="149">
        <v>1084</v>
      </c>
      <c r="L281" s="149">
        <v>433</v>
      </c>
      <c r="N281" s="149">
        <f>AVERAGE($C$4:C281)</f>
        <v>-389.3903781142655</v>
      </c>
      <c r="O281" s="149">
        <f>AVERAGE($D$4:D281)</f>
        <v>2080.0249037379435</v>
      </c>
      <c r="P281" s="149">
        <f>AVERAGE($E$4:E281)</f>
        <v>2469.4152818521993</v>
      </c>
    </row>
    <row r="282" spans="2:16" x14ac:dyDescent="0.25">
      <c r="B282" s="53">
        <v>279</v>
      </c>
      <c r="C282" s="149">
        <v>1135.5423775783311</v>
      </c>
      <c r="D282" s="149">
        <v>2056.6821673019708</v>
      </c>
      <c r="E282" s="149">
        <v>921.13978972363986</v>
      </c>
      <c r="F282" s="150">
        <v>4.4208333333333336E-2</v>
      </c>
      <c r="G282" s="149">
        <v>49960.530644770115</v>
      </c>
      <c r="H282" s="149">
        <v>2698.1303331985255</v>
      </c>
      <c r="I282" s="149">
        <v>4990.3918725980448</v>
      </c>
      <c r="J282" s="149">
        <v>2691.0452402805281</v>
      </c>
      <c r="K282" s="149">
        <v>1357</v>
      </c>
      <c r="L282" s="149">
        <v>365</v>
      </c>
      <c r="N282" s="149">
        <f>AVERAGE($C$4:C282)</f>
        <v>-383.92466931249993</v>
      </c>
      <c r="O282" s="149">
        <f>AVERAGE($D$4:D282)</f>
        <v>2079.9412380159511</v>
      </c>
      <c r="P282" s="149">
        <f>AVERAGE($E$4:E282)</f>
        <v>2463.8659073284412</v>
      </c>
    </row>
    <row r="283" spans="2:16" x14ac:dyDescent="0.25">
      <c r="B283" s="53">
        <v>280</v>
      </c>
      <c r="C283" s="149">
        <v>-734.79342758918983</v>
      </c>
      <c r="D283" s="149">
        <v>2071.0096039323103</v>
      </c>
      <c r="E283" s="149">
        <v>2805.8030315215001</v>
      </c>
      <c r="F283" s="150">
        <v>4.8841666666666672E-2</v>
      </c>
      <c r="G283" s="149">
        <v>52041.003534159616</v>
      </c>
      <c r="H283" s="149">
        <v>2559.3708624435294</v>
      </c>
      <c r="I283" s="149">
        <v>5179.1314560347546</v>
      </c>
      <c r="J283" s="149">
        <v>2601.7089647409953</v>
      </c>
      <c r="K283" s="149">
        <v>933</v>
      </c>
      <c r="L283" s="149">
        <v>553</v>
      </c>
      <c r="N283" s="149">
        <f>AVERAGE($C$4:C283)</f>
        <v>-385.17777202063098</v>
      </c>
      <c r="O283" s="149">
        <f>AVERAGE($D$4:D283)</f>
        <v>2079.9093393227949</v>
      </c>
      <c r="P283" s="149">
        <f>AVERAGE($E$4:E283)</f>
        <v>2465.0871113434164</v>
      </c>
    </row>
    <row r="284" spans="2:16" x14ac:dyDescent="0.25">
      <c r="B284" s="53">
        <v>281</v>
      </c>
      <c r="C284" s="149">
        <v>-736.81315619005318</v>
      </c>
      <c r="D284" s="149">
        <v>2085.3984473738547</v>
      </c>
      <c r="E284" s="149">
        <v>2822.2116035639078</v>
      </c>
      <c r="F284" s="150">
        <v>5.3475000000000009E-2</v>
      </c>
      <c r="G284" s="149">
        <v>52390.727137127535</v>
      </c>
      <c r="H284" s="149">
        <v>2663.6700446883592</v>
      </c>
      <c r="I284" s="149">
        <v>5213.5810735518926</v>
      </c>
      <c r="J284" s="149">
        <v>2639.173052893937</v>
      </c>
      <c r="K284" s="149">
        <v>1011</v>
      </c>
      <c r="L284" s="149">
        <v>628</v>
      </c>
      <c r="N284" s="149">
        <f>AVERAGE($C$4:C284)</f>
        <v>-386.4291434945435</v>
      </c>
      <c r="O284" s="149">
        <f>AVERAGE($D$4:D284)</f>
        <v>2079.9288735151476</v>
      </c>
      <c r="P284" s="149">
        <f>AVERAGE($E$4:E284)</f>
        <v>2466.3580170096811</v>
      </c>
    </row>
    <row r="285" spans="2:16" x14ac:dyDescent="0.25">
      <c r="B285" s="53">
        <v>282</v>
      </c>
      <c r="C285" s="149">
        <v>-920.69908561992179</v>
      </c>
      <c r="D285" s="149">
        <v>2085.3984473738547</v>
      </c>
      <c r="E285" s="149">
        <v>3006.0975329937764</v>
      </c>
      <c r="F285" s="150">
        <v>5.3475000000000009E-2</v>
      </c>
      <c r="G285" s="149">
        <v>52235.118050805781</v>
      </c>
      <c r="H285" s="149">
        <v>2572.7132356802158</v>
      </c>
      <c r="I285" s="149">
        <v>5179.0143914106757</v>
      </c>
      <c r="J285" s="149">
        <v>2656.2300459342096</v>
      </c>
      <c r="K285" s="149">
        <v>648</v>
      </c>
      <c r="L285" s="149">
        <v>714</v>
      </c>
      <c r="N285" s="149">
        <f>AVERAGE($C$4:C285)</f>
        <v>-388.32371775739944</v>
      </c>
      <c r="O285" s="149">
        <f>AVERAGE($D$4:D285)</f>
        <v>2079.9482691671292</v>
      </c>
      <c r="P285" s="149">
        <f>AVERAGE($E$4:E285)</f>
        <v>2468.2719869245184</v>
      </c>
    </row>
    <row r="286" spans="2:16" x14ac:dyDescent="0.25">
      <c r="B286" s="53">
        <v>283</v>
      </c>
      <c r="C286" s="149">
        <v>-321.98308515052031</v>
      </c>
      <c r="D286" s="149">
        <v>2085.3984473738547</v>
      </c>
      <c r="E286" s="149">
        <v>2407.381532524375</v>
      </c>
      <c r="F286" s="150">
        <v>5.3475000000000009E-2</v>
      </c>
      <c r="G286" s="149">
        <v>51748.887240582822</v>
      </c>
      <c r="H286" s="149">
        <v>2612.9947112900513</v>
      </c>
      <c r="I286" s="149">
        <v>5179.6443612805615</v>
      </c>
      <c r="J286" s="149">
        <v>2641.4827908182874</v>
      </c>
      <c r="K286" s="149">
        <v>984</v>
      </c>
      <c r="L286" s="149">
        <v>614</v>
      </c>
      <c r="N286" s="149">
        <f>AVERAGE($C$4:C286)</f>
        <v>-388.08929856090873</v>
      </c>
      <c r="O286" s="149">
        <f>AVERAGE($D$4:D286)</f>
        <v>2079.9675277473648</v>
      </c>
      <c r="P286" s="149">
        <f>AVERAGE($E$4:E286)</f>
        <v>2468.0568263082637</v>
      </c>
    </row>
    <row r="287" spans="2:16" x14ac:dyDescent="0.25">
      <c r="B287" s="53">
        <v>284</v>
      </c>
      <c r="C287" s="149">
        <v>-419.39420739710158</v>
      </c>
      <c r="D287" s="149">
        <v>2085.3984473738547</v>
      </c>
      <c r="E287" s="149">
        <v>2504.7926547709562</v>
      </c>
      <c r="F287" s="150">
        <v>5.3475000000000009E-2</v>
      </c>
      <c r="G287" s="149">
        <v>51595.014575221488</v>
      </c>
      <c r="H287" s="149">
        <v>2630.8094869876104</v>
      </c>
      <c r="I287" s="149">
        <v>5080.5801887304224</v>
      </c>
      <c r="J287" s="149">
        <v>2492.0956195013023</v>
      </c>
      <c r="K287" s="149">
        <v>1095</v>
      </c>
      <c r="L287" s="149">
        <v>458</v>
      </c>
      <c r="N287" s="149">
        <f>AVERAGE($C$4:C287)</f>
        <v>-388.1995271131488</v>
      </c>
      <c r="O287" s="149">
        <f>AVERAGE($D$4:D287)</f>
        <v>2079.9866507037964</v>
      </c>
      <c r="P287" s="149">
        <f>AVERAGE($E$4:E287)</f>
        <v>2468.186177816935</v>
      </c>
    </row>
    <row r="288" spans="2:16" x14ac:dyDescent="0.25">
      <c r="B288" s="53">
        <v>285</v>
      </c>
      <c r="C288" s="149">
        <v>518.94481951144007</v>
      </c>
      <c r="D288" s="149">
        <v>2085.3984473738547</v>
      </c>
      <c r="E288" s="149">
        <v>1566.4536278624146</v>
      </c>
      <c r="F288" s="150">
        <v>5.3475000000000009E-2</v>
      </c>
      <c r="G288" s="149">
        <v>50716.726319715191</v>
      </c>
      <c r="H288" s="149">
        <v>2780.5518163566494</v>
      </c>
      <c r="I288" s="149">
        <v>5146.6472655860698</v>
      </c>
      <c r="J288" s="149">
        <v>2587.9217414059881</v>
      </c>
      <c r="K288" s="149">
        <v>947</v>
      </c>
      <c r="L288" s="149">
        <v>589</v>
      </c>
      <c r="N288" s="149">
        <f>AVERAGE($C$4:C288)</f>
        <v>-385.01656449341345</v>
      </c>
      <c r="O288" s="149">
        <f>AVERAGE($D$4:D288)</f>
        <v>2080.0056394640424</v>
      </c>
      <c r="P288" s="149">
        <f>AVERAGE($E$4:E288)</f>
        <v>2465.0222039574455</v>
      </c>
    </row>
    <row r="289" spans="2:16" x14ac:dyDescent="0.25">
      <c r="B289" s="53">
        <v>286</v>
      </c>
      <c r="C289" s="149">
        <v>139.09615191419903</v>
      </c>
      <c r="D289" s="149">
        <v>2085.3984473738547</v>
      </c>
      <c r="E289" s="149">
        <v>1946.3022954596556</v>
      </c>
      <c r="F289" s="150">
        <v>5.3475000000000009E-2</v>
      </c>
      <c r="G289" s="149">
        <v>50523.651484735034</v>
      </c>
      <c r="H289" s="149">
        <v>2581.7935236537114</v>
      </c>
      <c r="I289" s="149">
        <v>5031.1866632143119</v>
      </c>
      <c r="J289" s="149">
        <v>2618.254967003978</v>
      </c>
      <c r="K289" s="149">
        <v>659</v>
      </c>
      <c r="L289" s="149">
        <v>493</v>
      </c>
      <c r="N289" s="149">
        <f>AVERAGE($C$4:C289)</f>
        <v>-383.18400254793227</v>
      </c>
      <c r="O289" s="149">
        <f>AVERAGE($D$4:D289)</f>
        <v>2080.0244954357549</v>
      </c>
      <c r="P289" s="149">
        <f>AVERAGE($E$4:E289)</f>
        <v>2463.2084979836773</v>
      </c>
    </row>
    <row r="290" spans="2:16" x14ac:dyDescent="0.25">
      <c r="B290" s="53">
        <v>287</v>
      </c>
      <c r="C290" s="149">
        <v>-798.97941784846307</v>
      </c>
      <c r="D290" s="149">
        <v>2085.3984473738547</v>
      </c>
      <c r="E290" s="149">
        <v>2884.3778652223177</v>
      </c>
      <c r="F290" s="150">
        <v>5.3475000000000009E-2</v>
      </c>
      <c r="G290" s="149">
        <v>51829.025895238003</v>
      </c>
      <c r="H290" s="149">
        <v>2543.5649306853052</v>
      </c>
      <c r="I290" s="149">
        <v>5156.4595758781343</v>
      </c>
      <c r="J290" s="149">
        <v>2629.9905956081984</v>
      </c>
      <c r="K290" s="149">
        <v>832</v>
      </c>
      <c r="L290" s="149">
        <v>354</v>
      </c>
      <c r="N290" s="149">
        <f>AVERAGE($C$4:C290)</f>
        <v>-384.63276706117455</v>
      </c>
      <c r="O290" s="149">
        <f>AVERAGE($D$4:D290)</f>
        <v>2080.0432200069677</v>
      </c>
      <c r="P290" s="149">
        <f>AVERAGE($E$4:E290)</f>
        <v>2464.6759870681321</v>
      </c>
    </row>
    <row r="291" spans="2:16" x14ac:dyDescent="0.25">
      <c r="B291" s="53">
        <v>288</v>
      </c>
      <c r="C291" s="149">
        <v>-1539.5828812928562</v>
      </c>
      <c r="D291" s="149">
        <v>2085.3984473738547</v>
      </c>
      <c r="E291" s="149">
        <v>3624.9813286667109</v>
      </c>
      <c r="F291" s="150">
        <v>5.3475000000000009E-2</v>
      </c>
      <c r="G291" s="149">
        <v>53193.297186830401</v>
      </c>
      <c r="H291" s="149">
        <v>2495.471809721088</v>
      </c>
      <c r="I291" s="149">
        <v>5209.2849964529387</v>
      </c>
      <c r="J291" s="149">
        <v>2609.7752582845264</v>
      </c>
      <c r="K291" s="149">
        <v>1112</v>
      </c>
      <c r="L291" s="149">
        <v>528</v>
      </c>
      <c r="N291" s="149">
        <f>AVERAGE($C$4:C291)</f>
        <v>-388.64301051336787</v>
      </c>
      <c r="O291" s="149">
        <f>AVERAGE($D$4:D291)</f>
        <v>2080.0618145464364</v>
      </c>
      <c r="P291" s="149">
        <f>AVERAGE($E$4:E291)</f>
        <v>2468.7048250597936</v>
      </c>
    </row>
    <row r="292" spans="2:16" x14ac:dyDescent="0.25">
      <c r="B292" s="53">
        <v>289</v>
      </c>
      <c r="C292" s="149">
        <v>50.221562565090608</v>
      </c>
      <c r="D292" s="149">
        <v>2085.3984473738547</v>
      </c>
      <c r="E292" s="149">
        <v>2035.176884808764</v>
      </c>
      <c r="F292" s="150">
        <v>5.3475000000000009E-2</v>
      </c>
      <c r="G292" s="149">
        <v>50910.070325579865</v>
      </c>
      <c r="H292" s="149">
        <v>2487.3801310039426</v>
      </c>
      <c r="I292" s="149">
        <v>5072.5859131945199</v>
      </c>
      <c r="J292" s="149">
        <v>2597.5947138319884</v>
      </c>
      <c r="K292" s="149">
        <v>1012</v>
      </c>
      <c r="L292" s="149">
        <v>489</v>
      </c>
      <c r="N292" s="149">
        <f>AVERAGE($C$4:C292)</f>
        <v>-387.1244479767642</v>
      </c>
      <c r="O292" s="149">
        <f>AVERAGE($D$4:D292)</f>
        <v>2080.0802804039708</v>
      </c>
      <c r="P292" s="149">
        <f>AVERAGE($E$4:E292)</f>
        <v>2467.2047283807246</v>
      </c>
    </row>
    <row r="293" spans="2:16" x14ac:dyDescent="0.25">
      <c r="B293" s="53">
        <v>290</v>
      </c>
      <c r="C293" s="149">
        <v>-565.6249556054172</v>
      </c>
      <c r="D293" s="149">
        <v>2085.3984473738547</v>
      </c>
      <c r="E293" s="149">
        <v>2651.0234029792719</v>
      </c>
      <c r="F293" s="150">
        <v>5.3475000000000009E-2</v>
      </c>
      <c r="G293" s="149">
        <v>51741.190659433043</v>
      </c>
      <c r="H293" s="149">
        <v>2622.7333743837253</v>
      </c>
      <c r="I293" s="149">
        <v>5111.2733702708174</v>
      </c>
      <c r="J293" s="149">
        <v>2628.8661995159464</v>
      </c>
      <c r="K293" s="149">
        <v>523</v>
      </c>
      <c r="L293" s="149">
        <v>834</v>
      </c>
      <c r="N293" s="149">
        <f>AVERAGE($C$4:C293)</f>
        <v>-387.73996696858717</v>
      </c>
      <c r="O293" s="149">
        <f>AVERAGE($D$4:D293)</f>
        <v>2080.0986189107634</v>
      </c>
      <c r="P293" s="149">
        <f>AVERAGE($E$4:E293)</f>
        <v>2467.8385858793404</v>
      </c>
    </row>
    <row r="294" spans="2:16" x14ac:dyDescent="0.25">
      <c r="B294" s="53">
        <v>291</v>
      </c>
      <c r="C294" s="149">
        <v>-596.9448717670889</v>
      </c>
      <c r="D294" s="149">
        <v>2056.6821673019708</v>
      </c>
      <c r="E294" s="149">
        <v>2653.6270390690597</v>
      </c>
      <c r="F294" s="150">
        <v>4.4208333333333336E-2</v>
      </c>
      <c r="G294" s="149">
        <v>52170.477908776549</v>
      </c>
      <c r="H294" s="149">
        <v>2604.6890351157654</v>
      </c>
      <c r="I294" s="149">
        <v>5215.0815207252381</v>
      </c>
      <c r="J294" s="149">
        <v>2710.1350925607649</v>
      </c>
      <c r="K294" s="149">
        <v>1079</v>
      </c>
      <c r="L294" s="149">
        <v>537</v>
      </c>
      <c r="N294" s="149">
        <f>AVERAGE($C$4:C294)</f>
        <v>-388.45888416720743</v>
      </c>
      <c r="O294" s="149">
        <f>AVERAGE($D$4:D294)</f>
        <v>2080.0181500048916</v>
      </c>
      <c r="P294" s="149">
        <f>AVERAGE($E$4:E294)</f>
        <v>2468.4770341720882</v>
      </c>
    </row>
    <row r="295" spans="2:16" x14ac:dyDescent="0.25">
      <c r="B295" s="53">
        <v>292</v>
      </c>
      <c r="C295" s="149">
        <v>-401.72023186355773</v>
      </c>
      <c r="D295" s="149">
        <v>2085.3984473738547</v>
      </c>
      <c r="E295" s="149">
        <v>2487.1186792374124</v>
      </c>
      <c r="F295" s="150">
        <v>5.3475000000000009E-2</v>
      </c>
      <c r="G295" s="149">
        <v>51601.279605101168</v>
      </c>
      <c r="H295" s="149">
        <v>2563.9692636072232</v>
      </c>
      <c r="I295" s="149">
        <v>5182.540181385868</v>
      </c>
      <c r="J295" s="149">
        <v>2664.3333495228508</v>
      </c>
      <c r="K295" s="149">
        <v>672</v>
      </c>
      <c r="L295" s="149">
        <v>702</v>
      </c>
      <c r="N295" s="149">
        <f>AVERAGE($C$4:C295)</f>
        <v>-388.50429974151001</v>
      </c>
      <c r="O295" s="149">
        <f>AVERAGE($D$4:D295)</f>
        <v>2080.0365756808128</v>
      </c>
      <c r="P295" s="149">
        <f>AVERAGE($E$4:E295)</f>
        <v>2468.5408754223122</v>
      </c>
    </row>
    <row r="296" spans="2:16" x14ac:dyDescent="0.25">
      <c r="B296" s="53">
        <v>293</v>
      </c>
      <c r="C296" s="149">
        <v>1023.2334031734865</v>
      </c>
      <c r="D296" s="149">
        <v>2085.3984473738547</v>
      </c>
      <c r="E296" s="149">
        <v>1062.1650442003681</v>
      </c>
      <c r="F296" s="150">
        <v>5.3475000000000009E-2</v>
      </c>
      <c r="G296" s="149">
        <v>49943.786035986173</v>
      </c>
      <c r="H296" s="149">
        <v>2472.3851888458516</v>
      </c>
      <c r="I296" s="149">
        <v>5046.5133901647268</v>
      </c>
      <c r="J296" s="149">
        <v>2524.6426901866721</v>
      </c>
      <c r="K296" s="149">
        <v>980</v>
      </c>
      <c r="L296" s="149">
        <v>885</v>
      </c>
      <c r="N296" s="149">
        <f>AVERAGE($C$4:C296)</f>
        <v>-383.68608232541783</v>
      </c>
      <c r="O296" s="149">
        <f>AVERAGE($D$4:D296)</f>
        <v>2080.0548755842019</v>
      </c>
      <c r="P296" s="149">
        <f>AVERAGE($E$4:E296)</f>
        <v>2463.7409579096093</v>
      </c>
    </row>
    <row r="297" spans="2:16" x14ac:dyDescent="0.25">
      <c r="B297" s="53">
        <v>294</v>
      </c>
      <c r="C297" s="149">
        <v>235.74733981306372</v>
      </c>
      <c r="D297" s="149">
        <v>2085.3984473738547</v>
      </c>
      <c r="E297" s="149">
        <v>1849.6511075607909</v>
      </c>
      <c r="F297" s="150">
        <v>5.3475000000000009E-2</v>
      </c>
      <c r="G297" s="149">
        <v>51353.263469873986</v>
      </c>
      <c r="H297" s="149">
        <v>2506.4627503714582</v>
      </c>
      <c r="I297" s="149">
        <v>5158.0574549943176</v>
      </c>
      <c r="J297" s="149">
        <v>2605.1409185187576</v>
      </c>
      <c r="K297" s="149">
        <v>1219</v>
      </c>
      <c r="L297" s="149">
        <v>845</v>
      </c>
      <c r="N297" s="149">
        <f>AVERAGE($C$4:C297)</f>
        <v>-381.57916592358629</v>
      </c>
      <c r="O297" s="149">
        <f>AVERAGE($D$4:D297)</f>
        <v>2080.0730509984528</v>
      </c>
      <c r="P297" s="149">
        <f>AVERAGE($E$4:E297)</f>
        <v>2461.6522169220284</v>
      </c>
    </row>
    <row r="298" spans="2:16" x14ac:dyDescent="0.25">
      <c r="B298" s="53">
        <v>295</v>
      </c>
      <c r="C298" s="149">
        <v>-94.49111332468874</v>
      </c>
      <c r="D298" s="149">
        <v>2085.3984473738547</v>
      </c>
      <c r="E298" s="149">
        <v>2179.8895606985434</v>
      </c>
      <c r="F298" s="150">
        <v>5.3475000000000009E-2</v>
      </c>
      <c r="G298" s="149">
        <v>51300.510222719553</v>
      </c>
      <c r="H298" s="149">
        <v>2678.8821765310986</v>
      </c>
      <c r="I298" s="149">
        <v>5076.2891286380736</v>
      </c>
      <c r="J298" s="149">
        <v>2623.9385051387339</v>
      </c>
      <c r="K298" s="149">
        <v>762</v>
      </c>
      <c r="L298" s="149">
        <v>727</v>
      </c>
      <c r="N298" s="149">
        <f>AVERAGE($C$4:C298)</f>
        <v>-380.60598608426795</v>
      </c>
      <c r="O298" s="149">
        <f>AVERAGE($D$4:D298)</f>
        <v>2080.0911031895557</v>
      </c>
      <c r="P298" s="149">
        <f>AVERAGE($E$4:E298)</f>
        <v>2460.6970892738132</v>
      </c>
    </row>
    <row r="299" spans="2:16" x14ac:dyDescent="0.25">
      <c r="B299" s="53">
        <v>296</v>
      </c>
      <c r="C299" s="149">
        <v>-676.26239783345227</v>
      </c>
      <c r="D299" s="149">
        <v>2085.3984473738547</v>
      </c>
      <c r="E299" s="149">
        <v>2761.6608452073069</v>
      </c>
      <c r="F299" s="150">
        <v>5.3475000000000009E-2</v>
      </c>
      <c r="G299" s="149">
        <v>51956.601212192298</v>
      </c>
      <c r="H299" s="149">
        <v>2619.992989015584</v>
      </c>
      <c r="I299" s="149">
        <v>5200.0876985849345</v>
      </c>
      <c r="J299" s="149">
        <v>2517.9060065441881</v>
      </c>
      <c r="K299" s="149">
        <v>959</v>
      </c>
      <c r="L299" s="149">
        <v>500</v>
      </c>
      <c r="N299" s="149">
        <f>AVERAGE($C$4:C299)</f>
        <v>-381.60482531315034</v>
      </c>
      <c r="O299" s="149">
        <f>AVERAGE($D$4:D299)</f>
        <v>2080.1090334063947</v>
      </c>
      <c r="P299" s="149">
        <f>AVERAGE($E$4:E299)</f>
        <v>2461.7138587195345</v>
      </c>
    </row>
    <row r="300" spans="2:16" x14ac:dyDescent="0.25">
      <c r="B300" s="53">
        <v>297</v>
      </c>
      <c r="C300" s="149">
        <v>-242.32858870212567</v>
      </c>
      <c r="D300" s="149">
        <v>2071.0096039323103</v>
      </c>
      <c r="E300" s="149">
        <v>2313.3381926344359</v>
      </c>
      <c r="F300" s="150">
        <v>4.8841666666666672E-2</v>
      </c>
      <c r="G300" s="149">
        <v>51840.581013685194</v>
      </c>
      <c r="H300" s="149">
        <v>2528.4574147588319</v>
      </c>
      <c r="I300" s="149">
        <v>5279.3233162328561</v>
      </c>
      <c r="J300" s="149">
        <v>2625.589080362005</v>
      </c>
      <c r="K300" s="149">
        <v>1182</v>
      </c>
      <c r="L300" s="149">
        <v>626</v>
      </c>
      <c r="N300" s="149">
        <f>AVERAGE($C$4:C300)</f>
        <v>-381.13588175553741</v>
      </c>
      <c r="O300" s="149">
        <f>AVERAGE($D$4:D300)</f>
        <v>2080.0783955967177</v>
      </c>
      <c r="P300" s="149">
        <f>AVERAGE($E$4:E300)</f>
        <v>2461.2142773522446</v>
      </c>
    </row>
    <row r="301" spans="2:16" x14ac:dyDescent="0.25">
      <c r="B301" s="53">
        <v>298</v>
      </c>
      <c r="C301" s="149">
        <v>970.1749042783772</v>
      </c>
      <c r="D301" s="149">
        <v>2071.0096039323103</v>
      </c>
      <c r="E301" s="149">
        <v>1100.8346996539331</v>
      </c>
      <c r="F301" s="150">
        <v>4.8841666666666672E-2</v>
      </c>
      <c r="G301" s="149">
        <v>50269.578064448637</v>
      </c>
      <c r="H301" s="149">
        <v>2578.6930114063466</v>
      </c>
      <c r="I301" s="149">
        <v>4929.3739457955253</v>
      </c>
      <c r="J301" s="149">
        <v>2463.9292711408912</v>
      </c>
      <c r="K301" s="149">
        <v>1681</v>
      </c>
      <c r="L301" s="149">
        <v>533</v>
      </c>
      <c r="N301" s="149">
        <f>AVERAGE($C$4:C301)</f>
        <v>-376.60128180240349</v>
      </c>
      <c r="O301" s="149">
        <f>AVERAGE($D$4:D301)</f>
        <v>2080.0479634099243</v>
      </c>
      <c r="P301" s="149">
        <f>AVERAGE($E$4:E301)</f>
        <v>2456.6492452123171</v>
      </c>
    </row>
    <row r="302" spans="2:16" x14ac:dyDescent="0.25">
      <c r="B302" s="53">
        <v>299</v>
      </c>
      <c r="C302" s="149">
        <v>-511.20598179795752</v>
      </c>
      <c r="D302" s="149">
        <v>2078.1963534172628</v>
      </c>
      <c r="E302" s="149">
        <v>2589.4023352152203</v>
      </c>
      <c r="F302" s="150">
        <v>5.115833333333334E-2</v>
      </c>
      <c r="G302" s="149">
        <v>52118.146529295816</v>
      </c>
      <c r="H302" s="149">
        <v>2552.2092040911202</v>
      </c>
      <c r="I302" s="149">
        <v>5185.1998200919643</v>
      </c>
      <c r="J302" s="149">
        <v>2649.4461245552457</v>
      </c>
      <c r="K302" s="149">
        <v>1366</v>
      </c>
      <c r="L302" s="149">
        <v>421</v>
      </c>
      <c r="N302" s="149">
        <f>AVERAGE($C$4:C302)</f>
        <v>-377.05146474553243</v>
      </c>
      <c r="O302" s="149">
        <f>AVERAGE($D$4:D302)</f>
        <v>2080.0417707343631</v>
      </c>
      <c r="P302" s="149">
        <f>AVERAGE($E$4:E302)</f>
        <v>2457.0932354798856</v>
      </c>
    </row>
    <row r="303" spans="2:16" x14ac:dyDescent="0.25">
      <c r="B303" s="53">
        <v>300</v>
      </c>
      <c r="C303" s="149">
        <v>52.446014007799704</v>
      </c>
      <c r="D303" s="149">
        <v>2085.3984473738547</v>
      </c>
      <c r="E303" s="149">
        <v>2032.9524333660549</v>
      </c>
      <c r="F303" s="150">
        <v>5.3475000000000009E-2</v>
      </c>
      <c r="G303" s="149">
        <v>51287.39234788758</v>
      </c>
      <c r="H303" s="149">
        <v>2528.0380348705385</v>
      </c>
      <c r="I303" s="149">
        <v>5047.50935022058</v>
      </c>
      <c r="J303" s="149">
        <v>2590.1159595504355</v>
      </c>
      <c r="K303" s="149">
        <v>1158</v>
      </c>
      <c r="L303" s="149">
        <v>715</v>
      </c>
      <c r="N303" s="149">
        <f>AVERAGE($C$4:C303)</f>
        <v>-375.61980648302136</v>
      </c>
      <c r="O303" s="149">
        <f>AVERAGE($D$4:D303)</f>
        <v>2080.0596263231619</v>
      </c>
      <c r="P303" s="149">
        <f>AVERAGE($E$4:E303)</f>
        <v>2455.6794328061728</v>
      </c>
    </row>
    <row r="304" spans="2:16" x14ac:dyDescent="0.25">
      <c r="B304" s="53">
        <v>301</v>
      </c>
      <c r="C304" s="149">
        <v>-417.60766658672219</v>
      </c>
      <c r="D304" s="149">
        <v>2085.3984473738547</v>
      </c>
      <c r="E304" s="149">
        <v>2503.0061139605768</v>
      </c>
      <c r="F304" s="150">
        <v>5.3475000000000009E-2</v>
      </c>
      <c r="G304" s="149">
        <v>52122.313231066742</v>
      </c>
      <c r="H304" s="149">
        <v>2564.4962195060357</v>
      </c>
      <c r="I304" s="149">
        <v>5168.96470999133</v>
      </c>
      <c r="J304" s="149">
        <v>2626.5561975801966</v>
      </c>
      <c r="K304" s="149">
        <v>1284</v>
      </c>
      <c r="L304" s="149">
        <v>642</v>
      </c>
      <c r="N304" s="149">
        <f>AVERAGE($C$4:C304)</f>
        <v>-375.75930103486093</v>
      </c>
      <c r="O304" s="149">
        <f>AVERAGE($D$4:D304)</f>
        <v>2080.0773632701739</v>
      </c>
      <c r="P304" s="149">
        <f>AVERAGE($E$4:E304)</f>
        <v>2455.8366643050244</v>
      </c>
    </row>
    <row r="305" spans="2:16" x14ac:dyDescent="0.25">
      <c r="B305" s="53">
        <v>302</v>
      </c>
      <c r="C305" s="149">
        <v>709.08732956603808</v>
      </c>
      <c r="D305" s="149">
        <v>2085.3984473738547</v>
      </c>
      <c r="E305" s="149">
        <v>1376.3111178078166</v>
      </c>
      <c r="F305" s="150">
        <v>5.3475000000000009E-2</v>
      </c>
      <c r="G305" s="149">
        <v>49853.465603915814</v>
      </c>
      <c r="H305" s="149">
        <v>2461.3793513871146</v>
      </c>
      <c r="I305" s="149">
        <v>4923.9312648216201</v>
      </c>
      <c r="J305" s="149">
        <v>2675.2276289088441</v>
      </c>
      <c r="K305" s="149">
        <v>647</v>
      </c>
      <c r="L305" s="149">
        <v>718</v>
      </c>
      <c r="N305" s="149">
        <f>AVERAGE($C$4:C305)</f>
        <v>-372.16709364876522</v>
      </c>
      <c r="O305" s="149">
        <f>AVERAGE($D$4:D305)</f>
        <v>2080.0949827539612</v>
      </c>
      <c r="P305" s="149">
        <f>AVERAGE($E$4:E305)</f>
        <v>2452.262076402716</v>
      </c>
    </row>
    <row r="306" spans="2:16" x14ac:dyDescent="0.25">
      <c r="B306" s="53">
        <v>303</v>
      </c>
      <c r="C306" s="149">
        <v>-95.563360929229475</v>
      </c>
      <c r="D306" s="149">
        <v>2056.6821673019708</v>
      </c>
      <c r="E306" s="149">
        <v>2152.2455282312003</v>
      </c>
      <c r="F306" s="150">
        <v>4.4208333333333336E-2</v>
      </c>
      <c r="G306" s="149">
        <v>51750.604978613839</v>
      </c>
      <c r="H306" s="149">
        <v>2566.7569254714344</v>
      </c>
      <c r="I306" s="149">
        <v>5140.9826433625567</v>
      </c>
      <c r="J306" s="149">
        <v>2431.0200379523876</v>
      </c>
      <c r="K306" s="149">
        <v>1537</v>
      </c>
      <c r="L306" s="149">
        <v>677</v>
      </c>
      <c r="N306" s="149">
        <f>AVERAGE($C$4:C306)</f>
        <v>-371.25421004243009</v>
      </c>
      <c r="O306" s="149">
        <f>AVERAGE($D$4:D306)</f>
        <v>2080.017712735968</v>
      </c>
      <c r="P306" s="149">
        <f>AVERAGE($E$4:E306)</f>
        <v>2451.2719227783873</v>
      </c>
    </row>
    <row r="307" spans="2:16" x14ac:dyDescent="0.25">
      <c r="B307" s="53">
        <v>304</v>
      </c>
      <c r="C307" s="149">
        <v>186.9319968710729</v>
      </c>
      <c r="D307" s="149">
        <v>2085.3984473738547</v>
      </c>
      <c r="E307" s="149">
        <v>1898.4664505027818</v>
      </c>
      <c r="F307" s="150">
        <v>5.3475000000000009E-2</v>
      </c>
      <c r="G307" s="149">
        <v>50908.609617556838</v>
      </c>
      <c r="H307" s="149">
        <v>2577.904626465323</v>
      </c>
      <c r="I307" s="149">
        <v>5035.6194461028663</v>
      </c>
      <c r="J307" s="149">
        <v>2538.4640203217141</v>
      </c>
      <c r="K307" s="149">
        <v>1216</v>
      </c>
      <c r="L307" s="149">
        <v>460</v>
      </c>
      <c r="N307" s="149">
        <f>AVERAGE($C$4:C307)</f>
        <v>-369.41807120389882</v>
      </c>
      <c r="O307" s="149">
        <f>AVERAGE($D$4:D307)</f>
        <v>2080.035412520961</v>
      </c>
      <c r="P307" s="149">
        <f>AVERAGE($E$4:E307)</f>
        <v>2449.4534837248489</v>
      </c>
    </row>
    <row r="308" spans="2:16" x14ac:dyDescent="0.25">
      <c r="B308" s="53">
        <v>305</v>
      </c>
      <c r="C308" s="149">
        <v>261.70455799322986</v>
      </c>
      <c r="D308" s="149">
        <v>2085.3984473738547</v>
      </c>
      <c r="E308" s="149">
        <v>1823.6938893806248</v>
      </c>
      <c r="F308" s="150">
        <v>5.3475000000000009E-2</v>
      </c>
      <c r="G308" s="149">
        <v>50476.718087731628</v>
      </c>
      <c r="H308" s="149">
        <v>2509.1623728838381</v>
      </c>
      <c r="I308" s="149">
        <v>5034.3784313263895</v>
      </c>
      <c r="J308" s="149">
        <v>2647.0214602571541</v>
      </c>
      <c r="K308" s="149">
        <v>576</v>
      </c>
      <c r="L308" s="149">
        <v>723</v>
      </c>
      <c r="N308" s="149">
        <f>AVERAGE($C$4:C308)</f>
        <v>-367.348816681941</v>
      </c>
      <c r="O308" s="149">
        <f>AVERAGE($D$4:D308)</f>
        <v>2080.0529962417904</v>
      </c>
      <c r="P308" s="149">
        <f>AVERAGE($E$4:E308)</f>
        <v>2447.4018129237206</v>
      </c>
    </row>
    <row r="309" spans="2:16" x14ac:dyDescent="0.25">
      <c r="B309" s="53">
        <v>306</v>
      </c>
      <c r="C309" s="149">
        <v>127.92353589982031</v>
      </c>
      <c r="D309" s="149">
        <v>2071.0096039323103</v>
      </c>
      <c r="E309" s="149">
        <v>1943.0860680324899</v>
      </c>
      <c r="F309" s="150">
        <v>4.8841666666666672E-2</v>
      </c>
      <c r="G309" s="149">
        <v>51636.801706951788</v>
      </c>
      <c r="H309" s="149">
        <v>2594.3816837183645</v>
      </c>
      <c r="I309" s="149">
        <v>5165.0645050982002</v>
      </c>
      <c r="J309" s="149">
        <v>2599.959471556157</v>
      </c>
      <c r="K309" s="149">
        <v>1327</v>
      </c>
      <c r="L309" s="149">
        <v>814</v>
      </c>
      <c r="N309" s="149">
        <f>AVERAGE($C$4:C309)</f>
        <v>-365.73027958200061</v>
      </c>
      <c r="O309" s="149">
        <f>AVERAGE($D$4:D309)</f>
        <v>2080.0234426721513</v>
      </c>
      <c r="P309" s="149">
        <f>AVERAGE($E$4:E309)</f>
        <v>2445.7537222541414</v>
      </c>
    </row>
    <row r="310" spans="2:16" x14ac:dyDescent="0.25">
      <c r="B310" s="53">
        <v>307</v>
      </c>
      <c r="C310" s="149">
        <v>-368.34734295050566</v>
      </c>
      <c r="D310" s="149">
        <v>2085.3984473738547</v>
      </c>
      <c r="E310" s="149">
        <v>2453.7457903243603</v>
      </c>
      <c r="F310" s="150">
        <v>5.3475000000000009E-2</v>
      </c>
      <c r="G310" s="149">
        <v>51372.883225901445</v>
      </c>
      <c r="H310" s="149">
        <v>2498.3515700247594</v>
      </c>
      <c r="I310" s="149">
        <v>5261.7283818978503</v>
      </c>
      <c r="J310" s="149">
        <v>2595.0825745349239</v>
      </c>
      <c r="K310" s="149">
        <v>1153</v>
      </c>
      <c r="L310" s="149">
        <v>90</v>
      </c>
      <c r="N310" s="149">
        <f>AVERAGE($C$4:C310)</f>
        <v>-365.7388042183801</v>
      </c>
      <c r="O310" s="149">
        <f>AVERAGE($D$4:D310)</f>
        <v>2080.0409508307889</v>
      </c>
      <c r="P310" s="149">
        <f>AVERAGE($E$4:E310)</f>
        <v>2445.7797550491587</v>
      </c>
    </row>
    <row r="311" spans="2:16" x14ac:dyDescent="0.25">
      <c r="B311" s="53">
        <v>308</v>
      </c>
      <c r="C311" s="149">
        <v>-759.01391692033349</v>
      </c>
      <c r="D311" s="149">
        <v>2085.3984473738547</v>
      </c>
      <c r="E311" s="149">
        <v>2844.4123642941881</v>
      </c>
      <c r="F311" s="150">
        <v>5.3475000000000009E-2</v>
      </c>
      <c r="G311" s="149">
        <v>52035.134210399316</v>
      </c>
      <c r="H311" s="149">
        <v>2617.0165100645954</v>
      </c>
      <c r="I311" s="149">
        <v>5151.2370905502803</v>
      </c>
      <c r="J311" s="149">
        <v>2600.8266928782391</v>
      </c>
      <c r="K311" s="149">
        <v>1009</v>
      </c>
      <c r="L311" s="149">
        <v>394</v>
      </c>
      <c r="N311" s="149">
        <f>AVERAGE($C$4:C311)</f>
        <v>-367.0156714674124</v>
      </c>
      <c r="O311" s="149">
        <f>AVERAGE($D$4:D311)</f>
        <v>2080.0583453000845</v>
      </c>
      <c r="P311" s="149">
        <f>AVERAGE($E$4:E311)</f>
        <v>2447.0740167674867</v>
      </c>
    </row>
    <row r="312" spans="2:16" x14ac:dyDescent="0.25">
      <c r="B312" s="53">
        <v>309</v>
      </c>
      <c r="C312" s="149">
        <v>-1448.5059669368534</v>
      </c>
      <c r="D312" s="149">
        <v>2049.5414942627558</v>
      </c>
      <c r="E312" s="149">
        <v>3498.0474611996092</v>
      </c>
      <c r="F312" s="150">
        <v>4.1891666666666667E-2</v>
      </c>
      <c r="G312" s="149">
        <v>53545.849757456497</v>
      </c>
      <c r="H312" s="149">
        <v>2654.8940678784547</v>
      </c>
      <c r="I312" s="149">
        <v>5340.5894218982912</v>
      </c>
      <c r="J312" s="149">
        <v>2568.2684796417734</v>
      </c>
      <c r="K312" s="149">
        <v>993</v>
      </c>
      <c r="L312" s="149">
        <v>909</v>
      </c>
      <c r="N312" s="149">
        <f>AVERAGE($C$4:C312)</f>
        <v>-370.51564006116462</v>
      </c>
      <c r="O312" s="149">
        <f>AVERAGE($D$4:D312)</f>
        <v>2079.9595852643652</v>
      </c>
      <c r="P312" s="149">
        <f>AVERAGE($E$4:E312)</f>
        <v>2450.4752253255192</v>
      </c>
    </row>
    <row r="313" spans="2:16" x14ac:dyDescent="0.25">
      <c r="B313" s="53">
        <v>310</v>
      </c>
      <c r="C313" s="149">
        <v>-654.12362926646438</v>
      </c>
      <c r="D313" s="149">
        <v>2085.3984473738547</v>
      </c>
      <c r="E313" s="149">
        <v>2739.522076640319</v>
      </c>
      <c r="F313" s="150">
        <v>5.3475000000000009E-2</v>
      </c>
      <c r="G313" s="149">
        <v>52218.69369514133</v>
      </c>
      <c r="H313" s="149">
        <v>2493.7722655368439</v>
      </c>
      <c r="I313" s="149">
        <v>5212.7182253856899</v>
      </c>
      <c r="J313" s="149">
        <v>2648.2621468799393</v>
      </c>
      <c r="K313" s="149">
        <v>1164</v>
      </c>
      <c r="L313" s="149">
        <v>568</v>
      </c>
      <c r="N313" s="149">
        <f>AVERAGE($C$4:C313)</f>
        <v>-371.43050454247208</v>
      </c>
      <c r="O313" s="149">
        <f>AVERAGE($D$4:D313)</f>
        <v>2079.9771299808472</v>
      </c>
      <c r="P313" s="149">
        <f>AVERAGE($E$4:E313)</f>
        <v>2451.4076345233088</v>
      </c>
    </row>
    <row r="314" spans="2:16" x14ac:dyDescent="0.25">
      <c r="B314" s="53">
        <v>311</v>
      </c>
      <c r="C314" s="149">
        <v>-526.66680360373221</v>
      </c>
      <c r="D314" s="149">
        <v>2056.6821673019708</v>
      </c>
      <c r="E314" s="149">
        <v>2583.348970905703</v>
      </c>
      <c r="F314" s="150">
        <v>4.4208333333333336E-2</v>
      </c>
      <c r="G314" s="149">
        <v>52089.999787967827</v>
      </c>
      <c r="H314" s="149">
        <v>2598.4879043023147</v>
      </c>
      <c r="I314" s="149">
        <v>5221.075617447309</v>
      </c>
      <c r="J314" s="149">
        <v>2510.7115910476159</v>
      </c>
      <c r="K314" s="149">
        <v>1401</v>
      </c>
      <c r="L314" s="149">
        <v>422</v>
      </c>
      <c r="N314" s="149">
        <f>AVERAGE($C$4:C314)</f>
        <v>-371.92965662948575</v>
      </c>
      <c r="O314" s="149">
        <f>AVERAGE($D$4:D314)</f>
        <v>2079.9022265638737</v>
      </c>
      <c r="P314" s="149">
        <f>AVERAGE($E$4:E314)</f>
        <v>2451.8318831933484</v>
      </c>
    </row>
    <row r="315" spans="2:16" x14ac:dyDescent="0.25">
      <c r="B315" s="53">
        <v>312</v>
      </c>
      <c r="C315" s="149">
        <v>-112.92302884366791</v>
      </c>
      <c r="D315" s="149">
        <v>2085.3984473738547</v>
      </c>
      <c r="E315" s="149">
        <v>2198.3214762175226</v>
      </c>
      <c r="F315" s="150">
        <v>5.3475000000000009E-2</v>
      </c>
      <c r="G315" s="149">
        <v>50605.154043152128</v>
      </c>
      <c r="H315" s="149">
        <v>2504.0360401904632</v>
      </c>
      <c r="I315" s="149">
        <v>4961.9228340148884</v>
      </c>
      <c r="J315" s="149">
        <v>2628.7548621364085</v>
      </c>
      <c r="K315" s="149">
        <v>577</v>
      </c>
      <c r="L315" s="149">
        <v>478</v>
      </c>
      <c r="N315" s="149">
        <f>AVERAGE($C$4:C315)</f>
        <v>-371.09950718145427</v>
      </c>
      <c r="O315" s="149">
        <f>AVERAGE($D$4:D315)</f>
        <v>2079.9198426562134</v>
      </c>
      <c r="P315" s="149">
        <f>AVERAGE($E$4:E315)</f>
        <v>2451.0193498376566</v>
      </c>
    </row>
    <row r="316" spans="2:16" x14ac:dyDescent="0.25">
      <c r="B316" s="53">
        <v>313</v>
      </c>
      <c r="C316" s="149">
        <v>-1315.2111644179013</v>
      </c>
      <c r="D316" s="149">
        <v>2071.0096039323103</v>
      </c>
      <c r="E316" s="149">
        <v>3386.2207683502115</v>
      </c>
      <c r="F316" s="150">
        <v>4.8841666666666672E-2</v>
      </c>
      <c r="G316" s="149">
        <v>53264.357971216945</v>
      </c>
      <c r="H316" s="149">
        <v>2414.6589086228328</v>
      </c>
      <c r="I316" s="149">
        <v>5447.615766980528</v>
      </c>
      <c r="J316" s="149">
        <v>2549.7688736373575</v>
      </c>
      <c r="K316" s="149">
        <v>1372</v>
      </c>
      <c r="L316" s="149">
        <v>540</v>
      </c>
      <c r="N316" s="149">
        <f>AVERAGE($C$4:C316)</f>
        <v>-374.11583835473363</v>
      </c>
      <c r="O316" s="149">
        <f>AVERAGE($D$4:D316)</f>
        <v>2079.8913754398432</v>
      </c>
      <c r="P316" s="149">
        <f>AVERAGE($E$4:E316)</f>
        <v>2454.0072137945658</v>
      </c>
    </row>
    <row r="317" spans="2:16" x14ac:dyDescent="0.25">
      <c r="B317" s="53">
        <v>314</v>
      </c>
      <c r="C317" s="149">
        <v>537.22796750627049</v>
      </c>
      <c r="D317" s="149">
        <v>2085.3984473738547</v>
      </c>
      <c r="E317" s="149">
        <v>1548.1704798675842</v>
      </c>
      <c r="F317" s="150">
        <v>5.3475000000000009E-2</v>
      </c>
      <c r="G317" s="149">
        <v>49913.525083887711</v>
      </c>
      <c r="H317" s="149">
        <v>2707.4998913975901</v>
      </c>
      <c r="I317" s="149">
        <v>4972.0803512259281</v>
      </c>
      <c r="J317" s="149">
        <v>2658.1932798912535</v>
      </c>
      <c r="K317" s="149">
        <v>770</v>
      </c>
      <c r="L317" s="149">
        <v>163</v>
      </c>
      <c r="N317" s="149">
        <f>AVERAGE($C$4:C317)</f>
        <v>-371.21346954625909</v>
      </c>
      <c r="O317" s="149">
        <f>AVERAGE($D$4:D317)</f>
        <v>2079.9089138854929</v>
      </c>
      <c r="P317" s="149">
        <f>AVERAGE($E$4:E317)</f>
        <v>2451.1223834317411</v>
      </c>
    </row>
    <row r="318" spans="2:16" x14ac:dyDescent="0.25">
      <c r="B318" s="53">
        <v>315</v>
      </c>
      <c r="C318" s="149">
        <v>-262.79222554378021</v>
      </c>
      <c r="D318" s="149">
        <v>2049.5414942627558</v>
      </c>
      <c r="E318" s="149">
        <v>2312.333719806536</v>
      </c>
      <c r="F318" s="150">
        <v>4.1891666666666667E-2</v>
      </c>
      <c r="G318" s="149">
        <v>52046.295969149731</v>
      </c>
      <c r="H318" s="149">
        <v>2576.59495008668</v>
      </c>
      <c r="I318" s="149">
        <v>5146.6430203086447</v>
      </c>
      <c r="J318" s="149">
        <v>2661.1023874577781</v>
      </c>
      <c r="K318" s="149">
        <v>1213</v>
      </c>
      <c r="L318" s="149">
        <v>851</v>
      </c>
      <c r="N318" s="149">
        <f>AVERAGE($C$4:C318)</f>
        <v>-370.86927512085441</v>
      </c>
      <c r="O318" s="149">
        <f>AVERAGE($D$4:D318)</f>
        <v>2079.8125093787539</v>
      </c>
      <c r="P318" s="149">
        <f>AVERAGE($E$4:E318)</f>
        <v>2450.6817844995976</v>
      </c>
    </row>
    <row r="319" spans="2:16" x14ac:dyDescent="0.25">
      <c r="B319" s="53">
        <v>316</v>
      </c>
      <c r="C319" s="149">
        <v>-1794.6283490027749</v>
      </c>
      <c r="D319" s="149">
        <v>2085.3984473738547</v>
      </c>
      <c r="E319" s="149">
        <v>3880.0267963766296</v>
      </c>
      <c r="F319" s="150">
        <v>5.3475000000000009E-2</v>
      </c>
      <c r="G319" s="149">
        <v>53770.524067704348</v>
      </c>
      <c r="H319" s="149">
        <v>2434.9025890258335</v>
      </c>
      <c r="I319" s="149">
        <v>5322.7452532199477</v>
      </c>
      <c r="J319" s="149">
        <v>2539.304268449318</v>
      </c>
      <c r="K319" s="149">
        <v>1242</v>
      </c>
      <c r="L319" s="149">
        <v>674</v>
      </c>
      <c r="N319" s="149">
        <f>AVERAGE($C$4:C319)</f>
        <v>-375.3748418103541</v>
      </c>
      <c r="O319" s="149">
        <f>AVERAGE($D$4:D319)</f>
        <v>2079.8301863977258</v>
      </c>
      <c r="P319" s="149">
        <f>AVERAGE($E$4:E319)</f>
        <v>2455.2050282080691</v>
      </c>
    </row>
    <row r="320" spans="2:16" x14ac:dyDescent="0.25">
      <c r="B320" s="53">
        <v>317</v>
      </c>
      <c r="C320" s="149">
        <v>-443.807368930336</v>
      </c>
      <c r="D320" s="149">
        <v>2078.1963534172628</v>
      </c>
      <c r="E320" s="149">
        <v>2522.0037223475988</v>
      </c>
      <c r="F320" s="150">
        <v>5.115833333333334E-2</v>
      </c>
      <c r="G320" s="149">
        <v>52016.271288687363</v>
      </c>
      <c r="H320" s="149">
        <v>2591.6675628880976</v>
      </c>
      <c r="I320" s="149">
        <v>5147.5677749961251</v>
      </c>
      <c r="J320" s="149">
        <v>2536.9928363301815</v>
      </c>
      <c r="K320" s="149">
        <v>1308</v>
      </c>
      <c r="L320" s="149">
        <v>572</v>
      </c>
      <c r="N320" s="149">
        <f>AVERAGE($C$4:C320)</f>
        <v>-375.59071729022787</v>
      </c>
      <c r="O320" s="149">
        <f>AVERAGE($D$4:D320)</f>
        <v>2079.825032350469</v>
      </c>
      <c r="P320" s="149">
        <f>AVERAGE($E$4:E320)</f>
        <v>2455.415749640686</v>
      </c>
    </row>
    <row r="321" spans="2:16" x14ac:dyDescent="0.25">
      <c r="B321" s="53">
        <v>318</v>
      </c>
      <c r="C321" s="149">
        <v>210.75059874365274</v>
      </c>
      <c r="D321" s="149">
        <v>2085.3984473738547</v>
      </c>
      <c r="E321" s="149">
        <v>1874.6478486302019</v>
      </c>
      <c r="F321" s="150">
        <v>5.3475000000000009E-2</v>
      </c>
      <c r="G321" s="149">
        <v>51332.149180748478</v>
      </c>
      <c r="H321" s="149">
        <v>2577.6464800248091</v>
      </c>
      <c r="I321" s="149">
        <v>5110.8923815267626</v>
      </c>
      <c r="J321" s="149">
        <v>2657.7620468706964</v>
      </c>
      <c r="K321" s="149">
        <v>1205</v>
      </c>
      <c r="L321" s="149">
        <v>730</v>
      </c>
      <c r="N321" s="149">
        <f>AVERAGE($C$4:C321)</f>
        <v>-373.74687667376912</v>
      </c>
      <c r="O321" s="149">
        <f>AVERAGE($D$4:D321)</f>
        <v>2079.8425588128066</v>
      </c>
      <c r="P321" s="149">
        <f>AVERAGE($E$4:E321)</f>
        <v>2453.589435486565</v>
      </c>
    </row>
    <row r="322" spans="2:16" x14ac:dyDescent="0.25">
      <c r="B322" s="53">
        <v>319</v>
      </c>
      <c r="C322" s="149">
        <v>-394.56423811986861</v>
      </c>
      <c r="D322" s="149">
        <v>2085.3984473738547</v>
      </c>
      <c r="E322" s="149">
        <v>2479.9626854937233</v>
      </c>
      <c r="F322" s="150">
        <v>5.3475000000000009E-2</v>
      </c>
      <c r="G322" s="149">
        <v>51517.207820773197</v>
      </c>
      <c r="H322" s="149">
        <v>2654.3403792767413</v>
      </c>
      <c r="I322" s="149">
        <v>5178.2125240046571</v>
      </c>
      <c r="J322" s="149">
        <v>2590.163099086184</v>
      </c>
      <c r="K322" s="149">
        <v>610</v>
      </c>
      <c r="L322" s="149">
        <v>677</v>
      </c>
      <c r="N322" s="149">
        <f>AVERAGE($C$4:C322)</f>
        <v>-373.81213486012052</v>
      </c>
      <c r="O322" s="149">
        <f>AVERAGE($D$4:D322)</f>
        <v>2079.8599753913677</v>
      </c>
      <c r="P322" s="149">
        <f>AVERAGE($E$4:E322)</f>
        <v>2453.6721102514775</v>
      </c>
    </row>
    <row r="323" spans="2:16" x14ac:dyDescent="0.25">
      <c r="B323" s="53">
        <v>320</v>
      </c>
      <c r="C323" s="149">
        <v>-801.09954911945943</v>
      </c>
      <c r="D323" s="149">
        <v>2078.1963534172628</v>
      </c>
      <c r="E323" s="149">
        <v>2879.2959025367222</v>
      </c>
      <c r="F323" s="150">
        <v>5.115833333333334E-2</v>
      </c>
      <c r="G323" s="149">
        <v>51887.436997488374</v>
      </c>
      <c r="H323" s="149">
        <v>2550.3463737239463</v>
      </c>
      <c r="I323" s="149">
        <v>5154.4280365189461</v>
      </c>
      <c r="J323" s="149">
        <v>2534.0042475361174</v>
      </c>
      <c r="K323" s="149">
        <v>887</v>
      </c>
      <c r="L323" s="149">
        <v>455</v>
      </c>
      <c r="N323" s="149">
        <f>AVERAGE($C$4:C323)</f>
        <v>-375.147408029681</v>
      </c>
      <c r="O323" s="149">
        <f>AVERAGE($D$4:D323)</f>
        <v>2079.8547765726989</v>
      </c>
      <c r="P323" s="149">
        <f>AVERAGE($E$4:E323)</f>
        <v>2455.0021846023692</v>
      </c>
    </row>
    <row r="324" spans="2:16" x14ac:dyDescent="0.25">
      <c r="B324" s="53">
        <v>321</v>
      </c>
      <c r="C324" s="149">
        <v>-1209.2399702696289</v>
      </c>
      <c r="D324" s="149">
        <v>2085.3984473738547</v>
      </c>
      <c r="E324" s="149">
        <v>3294.6384176434835</v>
      </c>
      <c r="F324" s="150">
        <v>5.3475000000000009E-2</v>
      </c>
      <c r="G324" s="149">
        <v>52187.813782721008</v>
      </c>
      <c r="H324" s="149">
        <v>2546.785464439683</v>
      </c>
      <c r="I324" s="149">
        <v>5156.6873072221915</v>
      </c>
      <c r="J324" s="149">
        <v>2477.5045274663112</v>
      </c>
      <c r="K324" s="149">
        <v>1031</v>
      </c>
      <c r="L324" s="149">
        <v>150</v>
      </c>
      <c r="N324" s="149">
        <f>AVERAGE($C$4:C324)</f>
        <v>-377.74582722669015</v>
      </c>
      <c r="O324" s="149">
        <f>AVERAGE($D$4:D324)</f>
        <v>2079.8720465751949</v>
      </c>
      <c r="P324" s="149">
        <f>AVERAGE($E$4:E324)</f>
        <v>2457.6178738018739</v>
      </c>
    </row>
    <row r="325" spans="2:16" x14ac:dyDescent="0.25">
      <c r="B325" s="53">
        <v>322</v>
      </c>
      <c r="C325" s="149">
        <v>-871.61364322944837</v>
      </c>
      <c r="D325" s="149">
        <v>2085.3984473738547</v>
      </c>
      <c r="E325" s="149">
        <v>2957.012090603303</v>
      </c>
      <c r="F325" s="150">
        <v>5.3475000000000009E-2</v>
      </c>
      <c r="G325" s="149">
        <v>51923.310358235271</v>
      </c>
      <c r="H325" s="149">
        <v>2578.4174268739503</v>
      </c>
      <c r="I325" s="149">
        <v>5191.0926968153344</v>
      </c>
      <c r="J325" s="149">
        <v>2598.9966597533912</v>
      </c>
      <c r="K325" s="149">
        <v>612</v>
      </c>
      <c r="L325" s="149">
        <v>539</v>
      </c>
      <c r="N325" s="149">
        <f>AVERAGE($C$4:C325)</f>
        <v>-379.27957820806517</v>
      </c>
      <c r="O325" s="149">
        <f>AVERAGE($D$4:D325)</f>
        <v>2079.8892093105942</v>
      </c>
      <c r="P325" s="149">
        <f>AVERAGE($E$4:E325)</f>
        <v>2459.168787518649</v>
      </c>
    </row>
    <row r="326" spans="2:16" x14ac:dyDescent="0.25">
      <c r="B326" s="53">
        <v>323</v>
      </c>
      <c r="C326" s="149">
        <v>132.30906763803569</v>
      </c>
      <c r="D326" s="149">
        <v>2056.6821673019708</v>
      </c>
      <c r="E326" s="149">
        <v>1924.3730996639351</v>
      </c>
      <c r="F326" s="150">
        <v>4.4208333333333336E-2</v>
      </c>
      <c r="G326" s="149">
        <v>51027.712208789075</v>
      </c>
      <c r="H326" s="149">
        <v>2524.7847523631149</v>
      </c>
      <c r="I326" s="149">
        <v>5153.7452159751738</v>
      </c>
      <c r="J326" s="149">
        <v>2651.1774043324058</v>
      </c>
      <c r="K326" s="149">
        <v>1140</v>
      </c>
      <c r="L326" s="149">
        <v>445</v>
      </c>
      <c r="N326" s="149">
        <f>AVERAGE($C$4:C326)</f>
        <v>-377.69571243145185</v>
      </c>
      <c r="O326" s="149">
        <f>AVERAGE($D$4:D326)</f>
        <v>2079.8173608833231</v>
      </c>
      <c r="P326" s="149">
        <f>AVERAGE($E$4:E326)</f>
        <v>2457.5130733147639</v>
      </c>
    </row>
    <row r="327" spans="2:16" x14ac:dyDescent="0.25">
      <c r="B327" s="53">
        <v>324</v>
      </c>
      <c r="C327" s="149">
        <v>404.10926825646084</v>
      </c>
      <c r="D327" s="149">
        <v>2056.6821673019708</v>
      </c>
      <c r="E327" s="149">
        <v>1652.57289904551</v>
      </c>
      <c r="F327" s="150">
        <v>4.4208333333333336E-2</v>
      </c>
      <c r="G327" s="149">
        <v>50298.50517377154</v>
      </c>
      <c r="H327" s="149">
        <v>2635.1183720770514</v>
      </c>
      <c r="I327" s="149">
        <v>4994.1128212917301</v>
      </c>
      <c r="J327" s="149">
        <v>2607.0193950574121</v>
      </c>
      <c r="K327" s="149">
        <v>851</v>
      </c>
      <c r="L327" s="149">
        <v>438</v>
      </c>
      <c r="N327" s="149">
        <f>AVERAGE($C$4:C327)</f>
        <v>-375.28273409599535</v>
      </c>
      <c r="O327" s="149">
        <f>AVERAGE($D$4:D327)</f>
        <v>2079.7459559648623</v>
      </c>
      <c r="P327" s="149">
        <f>AVERAGE($E$4:E327)</f>
        <v>2455.0286900608467</v>
      </c>
    </row>
    <row r="328" spans="2:16" x14ac:dyDescent="0.25">
      <c r="B328" s="53">
        <v>325</v>
      </c>
      <c r="C328" s="149">
        <v>-452.35578267251685</v>
      </c>
      <c r="D328" s="149">
        <v>2085.3984473738547</v>
      </c>
      <c r="E328" s="149">
        <v>2537.7542300463715</v>
      </c>
      <c r="F328" s="150">
        <v>5.3475000000000009E-2</v>
      </c>
      <c r="G328" s="149">
        <v>51278.173859235569</v>
      </c>
      <c r="H328" s="149">
        <v>2426.9070905426092</v>
      </c>
      <c r="I328" s="149">
        <v>5228.353670472914</v>
      </c>
      <c r="J328" s="149">
        <v>2488.1818491236163</v>
      </c>
      <c r="K328" s="149">
        <v>407</v>
      </c>
      <c r="L328" s="149">
        <v>848</v>
      </c>
      <c r="N328" s="149">
        <f>AVERAGE($C$4:C328)</f>
        <v>-375.51988193776924</v>
      </c>
      <c r="O328" s="149">
        <f>AVERAGE($D$4:D328)</f>
        <v>2079.7633482461206</v>
      </c>
      <c r="P328" s="149">
        <f>AVERAGE($E$4:E328)</f>
        <v>2455.2832301838794</v>
      </c>
    </row>
    <row r="329" spans="2:16" x14ac:dyDescent="0.25">
      <c r="B329" s="53">
        <v>326</v>
      </c>
      <c r="C329" s="149">
        <v>759.6504085068334</v>
      </c>
      <c r="D329" s="149">
        <v>2056.6821673019708</v>
      </c>
      <c r="E329" s="149">
        <v>1297.0317587951374</v>
      </c>
      <c r="F329" s="150">
        <v>4.4208333333333336E-2</v>
      </c>
      <c r="G329" s="149">
        <v>50158.37454646267</v>
      </c>
      <c r="H329" s="149">
        <v>2588.6067014384225</v>
      </c>
      <c r="I329" s="149">
        <v>4998.485823806971</v>
      </c>
      <c r="J329" s="149">
        <v>2587.4538611848907</v>
      </c>
      <c r="K329" s="149">
        <v>1129</v>
      </c>
      <c r="L329" s="149">
        <v>526</v>
      </c>
      <c r="N329" s="149">
        <f>AVERAGE($C$4:C329)</f>
        <v>-372.03776448241769</v>
      </c>
      <c r="O329" s="149">
        <f>AVERAGE($D$4:D329)</f>
        <v>2079.6925470775805</v>
      </c>
      <c r="P329" s="149">
        <f>AVERAGE($E$4:E329)</f>
        <v>2451.7303115599875</v>
      </c>
    </row>
    <row r="330" spans="2:16" x14ac:dyDescent="0.25">
      <c r="B330" s="53">
        <v>327</v>
      </c>
      <c r="C330" s="149">
        <v>279.18172027503192</v>
      </c>
      <c r="D330" s="149">
        <v>2085.3984473738547</v>
      </c>
      <c r="E330" s="149">
        <v>1806.2167270988227</v>
      </c>
      <c r="F330" s="150">
        <v>5.3475000000000009E-2</v>
      </c>
      <c r="G330" s="149">
        <v>50589.865596550138</v>
      </c>
      <c r="H330" s="149">
        <v>2571.9495771252232</v>
      </c>
      <c r="I330" s="149">
        <v>5155.5708360165372</v>
      </c>
      <c r="J330" s="149">
        <v>2671.0358129963874</v>
      </c>
      <c r="K330" s="149">
        <v>864</v>
      </c>
      <c r="L330" s="149">
        <v>362</v>
      </c>
      <c r="N330" s="149">
        <f>AVERAGE($C$4:C330)</f>
        <v>-370.04626758713499</v>
      </c>
      <c r="O330" s="149">
        <f>AVERAGE($D$4:D330)</f>
        <v>2079.7099963139608</v>
      </c>
      <c r="P330" s="149">
        <f>AVERAGE($E$4:E330)</f>
        <v>2449.7562639010848</v>
      </c>
    </row>
    <row r="331" spans="2:16" x14ac:dyDescent="0.25">
      <c r="B331" s="53">
        <v>328</v>
      </c>
      <c r="C331" s="149">
        <v>-917.28438490198869</v>
      </c>
      <c r="D331" s="149">
        <v>2085.3984473738547</v>
      </c>
      <c r="E331" s="149">
        <v>3002.6828322758433</v>
      </c>
      <c r="F331" s="150">
        <v>5.3475000000000009E-2</v>
      </c>
      <c r="G331" s="149">
        <v>51392.834545807775</v>
      </c>
      <c r="H331" s="149">
        <v>2585.9393589420079</v>
      </c>
      <c r="I331" s="149">
        <v>5150.3059553542944</v>
      </c>
      <c r="J331" s="149">
        <v>2611.6972296282102</v>
      </c>
      <c r="K331" s="149">
        <v>301</v>
      </c>
      <c r="L331" s="149">
        <v>283</v>
      </c>
      <c r="N331" s="149">
        <f>AVERAGE($C$4:C331)</f>
        <v>-371.71467648138758</v>
      </c>
      <c r="O331" s="149">
        <f>AVERAGE($D$4:D331)</f>
        <v>2079.7273391525578</v>
      </c>
      <c r="P331" s="149">
        <f>AVERAGE($E$4:E331)</f>
        <v>2451.4420156339347</v>
      </c>
    </row>
    <row r="332" spans="2:16" x14ac:dyDescent="0.25">
      <c r="B332" s="53">
        <v>329</v>
      </c>
      <c r="C332" s="149">
        <v>1492.0899083984459</v>
      </c>
      <c r="D332" s="149">
        <v>2071.0096039323103</v>
      </c>
      <c r="E332" s="149">
        <v>578.91969553386446</v>
      </c>
      <c r="F332" s="150">
        <v>4.8841666666666672E-2</v>
      </c>
      <c r="G332" s="149">
        <v>49918.625962632585</v>
      </c>
      <c r="H332" s="149">
        <v>2535.9868118683817</v>
      </c>
      <c r="I332" s="149">
        <v>5094.1620652215988</v>
      </c>
      <c r="J332" s="149">
        <v>2615.2890045868135</v>
      </c>
      <c r="K332" s="149">
        <v>1573</v>
      </c>
      <c r="L332" s="149">
        <v>669</v>
      </c>
      <c r="N332" s="149">
        <f>AVERAGE($C$4:C332)</f>
        <v>-366.04961695287744</v>
      </c>
      <c r="O332" s="149">
        <f>AVERAGE($D$4:D332)</f>
        <v>2079.7008414771162</v>
      </c>
      <c r="P332" s="149">
        <f>AVERAGE($E$4:E332)</f>
        <v>2445.7504584299832</v>
      </c>
    </row>
    <row r="333" spans="2:16" x14ac:dyDescent="0.25">
      <c r="B333" s="53">
        <v>330</v>
      </c>
      <c r="C333" s="149">
        <v>221.32759629558018</v>
      </c>
      <c r="D333" s="149">
        <v>2085.3984473738547</v>
      </c>
      <c r="E333" s="149">
        <v>1864.0708510782745</v>
      </c>
      <c r="F333" s="150">
        <v>5.3475000000000009E-2</v>
      </c>
      <c r="G333" s="149">
        <v>50964.300089573335</v>
      </c>
      <c r="H333" s="149">
        <v>2510.4688828749358</v>
      </c>
      <c r="I333" s="149">
        <v>5047.6730527629779</v>
      </c>
      <c r="J333" s="149">
        <v>2587.5311285491175</v>
      </c>
      <c r="K333" s="149">
        <v>1100</v>
      </c>
      <c r="L333" s="149">
        <v>681</v>
      </c>
      <c r="N333" s="149">
        <f>AVERAGE($C$4:C333)</f>
        <v>-364.26968600363966</v>
      </c>
      <c r="O333" s="149">
        <f>AVERAGE($D$4:D333)</f>
        <v>2079.7181069495309</v>
      </c>
      <c r="P333" s="149">
        <f>AVERAGE($E$4:E333)</f>
        <v>2443.9877929531594</v>
      </c>
    </row>
    <row r="334" spans="2:16" x14ac:dyDescent="0.25">
      <c r="B334" s="53">
        <v>331</v>
      </c>
      <c r="C334" s="149">
        <v>50.374250252098363</v>
      </c>
      <c r="D334" s="149">
        <v>2085.3984473738547</v>
      </c>
      <c r="E334" s="149">
        <v>2035.0241971217563</v>
      </c>
      <c r="F334" s="150">
        <v>5.3475000000000009E-2</v>
      </c>
      <c r="G334" s="149">
        <v>51831.761364758422</v>
      </c>
      <c r="H334" s="149">
        <v>2573.7732329888945</v>
      </c>
      <c r="I334" s="149">
        <v>5120.2614131025621</v>
      </c>
      <c r="J334" s="149">
        <v>2662.4080107263039</v>
      </c>
      <c r="K334" s="149">
        <v>1513</v>
      </c>
      <c r="L334" s="149">
        <v>711</v>
      </c>
      <c r="N334" s="149">
        <f>AVERAGE($C$4:C334)</f>
        <v>-363.01698528987612</v>
      </c>
      <c r="O334" s="149">
        <f>AVERAGE($D$4:D334)</f>
        <v>2079.7352680988492</v>
      </c>
      <c r="P334" s="149">
        <f>AVERAGE($E$4:E334)</f>
        <v>2442.7522533887141</v>
      </c>
    </row>
    <row r="335" spans="2:16" x14ac:dyDescent="0.25">
      <c r="B335" s="53">
        <v>332</v>
      </c>
      <c r="C335" s="149">
        <v>-1301.3363957494539</v>
      </c>
      <c r="D335" s="149">
        <v>2085.3984473738547</v>
      </c>
      <c r="E335" s="149">
        <v>3386.7348431233086</v>
      </c>
      <c r="F335" s="150">
        <v>5.3475000000000009E-2</v>
      </c>
      <c r="G335" s="149">
        <v>53105.292672033138</v>
      </c>
      <c r="H335" s="149">
        <v>2612.902324047298</v>
      </c>
      <c r="I335" s="149">
        <v>5323.1839948158095</v>
      </c>
      <c r="J335" s="149">
        <v>2590.2493377274368</v>
      </c>
      <c r="K335" s="149">
        <v>1022</v>
      </c>
      <c r="L335" s="149">
        <v>616</v>
      </c>
      <c r="N335" s="149">
        <f>AVERAGE($C$4:C335)</f>
        <v>-365.84324857439293</v>
      </c>
      <c r="O335" s="149">
        <f>AVERAGE($D$4:D335)</f>
        <v>2079.7523258677497</v>
      </c>
      <c r="P335" s="149">
        <f>AVERAGE($E$4:E335)</f>
        <v>2445.5955744421317</v>
      </c>
    </row>
    <row r="336" spans="2:16" x14ac:dyDescent="0.25">
      <c r="B336" s="53">
        <v>333</v>
      </c>
      <c r="C336" s="149">
        <v>-1505.0303966079823</v>
      </c>
      <c r="D336" s="149">
        <v>2085.3984473738547</v>
      </c>
      <c r="E336" s="149">
        <v>3590.428843981837</v>
      </c>
      <c r="F336" s="150">
        <v>5.3475000000000009E-2</v>
      </c>
      <c r="G336" s="149">
        <v>52373.55199742398</v>
      </c>
      <c r="H336" s="149">
        <v>2477.354827752873</v>
      </c>
      <c r="I336" s="149">
        <v>5288.5257150167945</v>
      </c>
      <c r="J336" s="149">
        <v>2595.096938138553</v>
      </c>
      <c r="K336" s="149">
        <v>402</v>
      </c>
      <c r="L336" s="149">
        <v>415</v>
      </c>
      <c r="N336" s="149">
        <f>AVERAGE($C$4:C336)</f>
        <v>-369.26423100092023</v>
      </c>
      <c r="O336" s="149">
        <f>AVERAGE($D$4:D336)</f>
        <v>2079.7692811875881</v>
      </c>
      <c r="P336" s="149">
        <f>AVERAGE($E$4:E336)</f>
        <v>2449.0335121884973</v>
      </c>
    </row>
    <row r="337" spans="2:16" x14ac:dyDescent="0.25">
      <c r="B337" s="53">
        <v>334</v>
      </c>
      <c r="C337" s="149">
        <v>-619.97475207494335</v>
      </c>
      <c r="D337" s="149">
        <v>2071.0096039323103</v>
      </c>
      <c r="E337" s="149">
        <v>2690.9843560072536</v>
      </c>
      <c r="F337" s="150">
        <v>4.8841666666666672E-2</v>
      </c>
      <c r="G337" s="149">
        <v>52143.692920480236</v>
      </c>
      <c r="H337" s="149">
        <v>2540.4338742478649</v>
      </c>
      <c r="I337" s="149">
        <v>5205.846481139999</v>
      </c>
      <c r="J337" s="149">
        <v>2632.1436585448464</v>
      </c>
      <c r="K337" s="149">
        <v>688</v>
      </c>
      <c r="L337" s="149">
        <v>1006</v>
      </c>
      <c r="N337" s="149">
        <f>AVERAGE($C$4:C337)</f>
        <v>-370.01486130353703</v>
      </c>
      <c r="O337" s="149">
        <f>AVERAGE($D$4:D337)</f>
        <v>2079.7430546089795</v>
      </c>
      <c r="P337" s="149">
        <f>AVERAGE($E$4:E337)</f>
        <v>2449.7579159125057</v>
      </c>
    </row>
    <row r="338" spans="2:16" x14ac:dyDescent="0.25">
      <c r="B338" s="53">
        <v>335</v>
      </c>
      <c r="C338" s="149">
        <v>-20.433677656417331</v>
      </c>
      <c r="D338" s="149">
        <v>2085.3984473738547</v>
      </c>
      <c r="E338" s="149">
        <v>2105.832125030272</v>
      </c>
      <c r="F338" s="150">
        <v>5.3475000000000009E-2</v>
      </c>
      <c r="G338" s="149">
        <v>50787.447397041331</v>
      </c>
      <c r="H338" s="149">
        <v>2537.9293373589594</v>
      </c>
      <c r="I338" s="149">
        <v>4951.6689635335733</v>
      </c>
      <c r="J338" s="149">
        <v>2526.0204783224954</v>
      </c>
      <c r="K338" s="149">
        <v>875</v>
      </c>
      <c r="L338" s="149">
        <v>557</v>
      </c>
      <c r="N338" s="149">
        <f>AVERAGE($C$4:C338)</f>
        <v>-368.97133538220237</v>
      </c>
      <c r="O338" s="149">
        <f>AVERAGE($D$4:D338)</f>
        <v>2079.7599363784266</v>
      </c>
      <c r="P338" s="149">
        <f>AVERAGE($E$4:E338)</f>
        <v>2448.7312717606183</v>
      </c>
    </row>
    <row r="339" spans="2:16" x14ac:dyDescent="0.25">
      <c r="B339" s="53">
        <v>336</v>
      </c>
      <c r="C339" s="149">
        <v>-773.66002257414948</v>
      </c>
      <c r="D339" s="149">
        <v>2085.3984473738547</v>
      </c>
      <c r="E339" s="149">
        <v>2859.0584699480041</v>
      </c>
      <c r="F339" s="150">
        <v>5.3475000000000009E-2</v>
      </c>
      <c r="G339" s="149">
        <v>52191.223130250895</v>
      </c>
      <c r="H339" s="149">
        <v>2623.6413726988512</v>
      </c>
      <c r="I339" s="149">
        <v>5185.5424171777522</v>
      </c>
      <c r="J339" s="149">
        <v>2416.6777914008194</v>
      </c>
      <c r="K339" s="149">
        <v>1283</v>
      </c>
      <c r="L339" s="149">
        <v>401</v>
      </c>
      <c r="N339" s="149">
        <f>AVERAGE($C$4:C339)</f>
        <v>-370.17576599884507</v>
      </c>
      <c r="O339" s="149">
        <f>AVERAGE($D$4:D339)</f>
        <v>2079.7767176611515</v>
      </c>
      <c r="P339" s="149">
        <f>AVERAGE($E$4:E339)</f>
        <v>2449.9524836599853</v>
      </c>
    </row>
    <row r="340" spans="2:16" x14ac:dyDescent="0.25">
      <c r="B340" s="53">
        <v>337</v>
      </c>
      <c r="C340" s="149">
        <v>224.73572431356479</v>
      </c>
      <c r="D340" s="149">
        <v>2049.5414942627558</v>
      </c>
      <c r="E340" s="149">
        <v>1824.805769949191</v>
      </c>
      <c r="F340" s="150">
        <v>4.1891666666666667E-2</v>
      </c>
      <c r="G340" s="149">
        <v>51112.276222149856</v>
      </c>
      <c r="H340" s="149">
        <v>2523.9761717081565</v>
      </c>
      <c r="I340" s="149">
        <v>5125.6838923524028</v>
      </c>
      <c r="J340" s="149">
        <v>2666.0704841143474</v>
      </c>
      <c r="K340" s="149">
        <v>1082</v>
      </c>
      <c r="L340" s="149">
        <v>726</v>
      </c>
      <c r="N340" s="149">
        <f>AVERAGE($C$4:C340)</f>
        <v>-368.41045000385276</v>
      </c>
      <c r="O340" s="149">
        <f>AVERAGE($D$4:D340)</f>
        <v>2079.6869988973581</v>
      </c>
      <c r="P340" s="149">
        <f>AVERAGE($E$4:E340)</f>
        <v>2448.0974489011996</v>
      </c>
    </row>
    <row r="341" spans="2:16" x14ac:dyDescent="0.25">
      <c r="B341" s="53">
        <v>338</v>
      </c>
      <c r="C341" s="149">
        <v>-665.51617933789203</v>
      </c>
      <c r="D341" s="149">
        <v>2085.3984473738547</v>
      </c>
      <c r="E341" s="149">
        <v>2750.9146267117467</v>
      </c>
      <c r="F341" s="150">
        <v>5.3475000000000009E-2</v>
      </c>
      <c r="G341" s="149">
        <v>51861.837485405274</v>
      </c>
      <c r="H341" s="149">
        <v>2647.1991129518083</v>
      </c>
      <c r="I341" s="149">
        <v>5205.6008963523836</v>
      </c>
      <c r="J341" s="149">
        <v>2560.8557311729351</v>
      </c>
      <c r="K341" s="149">
        <v>819</v>
      </c>
      <c r="L341" s="149">
        <v>483</v>
      </c>
      <c r="N341" s="149">
        <f>AVERAGE($C$4:C341)</f>
        <v>-369.28946103738542</v>
      </c>
      <c r="O341" s="149">
        <f>AVERAGE($D$4:D341)</f>
        <v>2079.7038966739156</v>
      </c>
      <c r="P341" s="149">
        <f>AVERAGE($E$4:E341)</f>
        <v>2448.9933577112902</v>
      </c>
    </row>
    <row r="342" spans="2:16" x14ac:dyDescent="0.25">
      <c r="B342" s="53">
        <v>339</v>
      </c>
      <c r="C342" s="149">
        <v>111.95320199983712</v>
      </c>
      <c r="D342" s="149">
        <v>2085.3984473738547</v>
      </c>
      <c r="E342" s="149">
        <v>1973.4452453740175</v>
      </c>
      <c r="F342" s="150">
        <v>5.3475000000000009E-2</v>
      </c>
      <c r="G342" s="149">
        <v>50864.955261026727</v>
      </c>
      <c r="H342" s="149">
        <v>2433.6929630980603</v>
      </c>
      <c r="I342" s="149">
        <v>5082.5662549057961</v>
      </c>
      <c r="J342" s="149">
        <v>2698.3510247668864</v>
      </c>
      <c r="K342" s="149">
        <v>939</v>
      </c>
      <c r="L342" s="149">
        <v>537</v>
      </c>
      <c r="N342" s="149">
        <f>AVERAGE($C$4:C342)</f>
        <v>-367.8698661611694</v>
      </c>
      <c r="O342" s="149">
        <f>AVERAGE($D$4:D342)</f>
        <v>2079.7206947585764</v>
      </c>
      <c r="P342" s="149">
        <f>AVERAGE($E$4:E342)</f>
        <v>2447.5905609197348</v>
      </c>
    </row>
    <row r="343" spans="2:16" x14ac:dyDescent="0.25">
      <c r="B343" s="53">
        <v>340</v>
      </c>
      <c r="C343" s="149">
        <v>241.24047509226534</v>
      </c>
      <c r="D343" s="149">
        <v>2085.3984473738547</v>
      </c>
      <c r="E343" s="149">
        <v>1844.1579722815893</v>
      </c>
      <c r="F343" s="150">
        <v>5.3475000000000009E-2</v>
      </c>
      <c r="G343" s="149">
        <v>50509.537818787852</v>
      </c>
      <c r="H343" s="149">
        <v>2558.8684581690659</v>
      </c>
      <c r="I343" s="149">
        <v>4997.8153979856406</v>
      </c>
      <c r="J343" s="149">
        <v>2611.1180357426911</v>
      </c>
      <c r="K343" s="149">
        <v>663</v>
      </c>
      <c r="L343" s="149">
        <v>666</v>
      </c>
      <c r="N343" s="149">
        <f>AVERAGE($C$4:C343)</f>
        <v>-366.07836515748284</v>
      </c>
      <c r="O343" s="149">
        <f>AVERAGE($D$4:D343)</f>
        <v>2079.7373940309744</v>
      </c>
      <c r="P343" s="149">
        <f>AVERAGE($E$4:E343)</f>
        <v>2445.815759188446</v>
      </c>
    </row>
    <row r="344" spans="2:16" x14ac:dyDescent="0.25">
      <c r="B344" s="53">
        <v>341</v>
      </c>
      <c r="C344" s="149">
        <v>580.83216044922187</v>
      </c>
      <c r="D344" s="149">
        <v>2049.5414942627558</v>
      </c>
      <c r="E344" s="149">
        <v>1468.7093338135339</v>
      </c>
      <c r="F344" s="150">
        <v>4.1891666666666667E-2</v>
      </c>
      <c r="G344" s="149">
        <v>50117.84888059627</v>
      </c>
      <c r="H344" s="149">
        <v>2557.6703399012131</v>
      </c>
      <c r="I344" s="149">
        <v>4955.2160718903397</v>
      </c>
      <c r="J344" s="149">
        <v>2519.5373399993437</v>
      </c>
      <c r="K344" s="149">
        <v>1279</v>
      </c>
      <c r="L344" s="149">
        <v>263</v>
      </c>
      <c r="N344" s="149">
        <f>AVERAGE($C$4:C344)</f>
        <v>-363.30150144602618</v>
      </c>
      <c r="O344" s="149">
        <f>AVERAGE($D$4:D344)</f>
        <v>2079.6488430052609</v>
      </c>
      <c r="P344" s="149">
        <f>AVERAGE($E$4:E344)</f>
        <v>2442.9503444512761</v>
      </c>
    </row>
    <row r="345" spans="2:16" x14ac:dyDescent="0.25">
      <c r="B345" s="53">
        <v>342</v>
      </c>
      <c r="C345" s="149">
        <v>605.27512598776548</v>
      </c>
      <c r="D345" s="149">
        <v>2085.3984473738547</v>
      </c>
      <c r="E345" s="149">
        <v>1480.1233213860892</v>
      </c>
      <c r="F345" s="150">
        <v>5.3475000000000009E-2</v>
      </c>
      <c r="G345" s="149">
        <v>50256.274910571286</v>
      </c>
      <c r="H345" s="149">
        <v>2595.3622139758954</v>
      </c>
      <c r="I345" s="149">
        <v>4974.0315146520697</v>
      </c>
      <c r="J345" s="149">
        <v>2640.1885686722435</v>
      </c>
      <c r="K345" s="149">
        <v>646</v>
      </c>
      <c r="L345" s="149">
        <v>843</v>
      </c>
      <c r="N345" s="149">
        <f>AVERAGE($C$4:C345)</f>
        <v>-360.46940604417301</v>
      </c>
      <c r="O345" s="149">
        <f>AVERAGE($D$4:D345)</f>
        <v>2079.665654713941</v>
      </c>
      <c r="P345" s="149">
        <f>AVERAGE($E$4:E345)</f>
        <v>2440.135060758103</v>
      </c>
    </row>
    <row r="346" spans="2:16" x14ac:dyDescent="0.25">
      <c r="B346" s="53">
        <v>343</v>
      </c>
      <c r="C346" s="149">
        <v>-659.10631050657094</v>
      </c>
      <c r="D346" s="149">
        <v>2085.3984473738547</v>
      </c>
      <c r="E346" s="149">
        <v>2744.5047578804256</v>
      </c>
      <c r="F346" s="150">
        <v>5.3475000000000009E-2</v>
      </c>
      <c r="G346" s="149">
        <v>51781.991918484899</v>
      </c>
      <c r="H346" s="149">
        <v>2701.26629915883</v>
      </c>
      <c r="I346" s="149">
        <v>5263.9210102622073</v>
      </c>
      <c r="J346" s="149">
        <v>2518.6352001748687</v>
      </c>
      <c r="K346" s="149">
        <v>810</v>
      </c>
      <c r="L346" s="149">
        <v>350</v>
      </c>
      <c r="N346" s="149">
        <f>AVERAGE($C$4:C346)</f>
        <v>-361.34006757321788</v>
      </c>
      <c r="O346" s="149">
        <f>AVERAGE($D$4:D346)</f>
        <v>2079.6823683951657</v>
      </c>
      <c r="P346" s="149">
        <f>AVERAGE($E$4:E346)</f>
        <v>2441.0224359683721</v>
      </c>
    </row>
    <row r="347" spans="2:16" x14ac:dyDescent="0.25">
      <c r="B347" s="53">
        <v>344</v>
      </c>
      <c r="C347" s="149">
        <v>-173.73914227914292</v>
      </c>
      <c r="D347" s="149">
        <v>2056.6821673019708</v>
      </c>
      <c r="E347" s="149">
        <v>2230.4213095811137</v>
      </c>
      <c r="F347" s="150">
        <v>4.4208333333333336E-2</v>
      </c>
      <c r="G347" s="149">
        <v>51306.063996232595</v>
      </c>
      <c r="H347" s="149">
        <v>2567.9600208112261</v>
      </c>
      <c r="I347" s="149">
        <v>5038.3239921113336</v>
      </c>
      <c r="J347" s="149">
        <v>2511.2148847951803</v>
      </c>
      <c r="K347" s="149">
        <v>1069</v>
      </c>
      <c r="L347" s="149">
        <v>624</v>
      </c>
      <c r="N347" s="149">
        <f>AVERAGE($C$4:C347)</f>
        <v>-360.79471604620022</v>
      </c>
      <c r="O347" s="149">
        <f>AVERAGE($D$4:D347)</f>
        <v>2079.6155073454761</v>
      </c>
      <c r="P347" s="149">
        <f>AVERAGE($E$4:E347)</f>
        <v>2440.4102233916651</v>
      </c>
    </row>
    <row r="348" spans="2:16" x14ac:dyDescent="0.25">
      <c r="B348" s="53">
        <v>345</v>
      </c>
      <c r="C348" s="149">
        <v>270.11111769537843</v>
      </c>
      <c r="D348" s="149">
        <v>2085.3984473738547</v>
      </c>
      <c r="E348" s="149">
        <v>1815.2873296784762</v>
      </c>
      <c r="F348" s="150">
        <v>5.3475000000000009E-2</v>
      </c>
      <c r="G348" s="149">
        <v>51202.41086052687</v>
      </c>
      <c r="H348" s="149">
        <v>2709.7887675149886</v>
      </c>
      <c r="I348" s="149">
        <v>5085.4528761266083</v>
      </c>
      <c r="J348" s="149">
        <v>2546.5215932487181</v>
      </c>
      <c r="K348" s="149">
        <v>1105</v>
      </c>
      <c r="L348" s="149">
        <v>779</v>
      </c>
      <c r="N348" s="149">
        <f>AVERAGE($C$4:C348)</f>
        <v>-358.96600348463039</v>
      </c>
      <c r="O348" s="149">
        <f>AVERAGE($D$4:D348)</f>
        <v>2079.6322694904861</v>
      </c>
      <c r="P348" s="149">
        <f>AVERAGE($E$4:E348)</f>
        <v>2438.5982729751049</v>
      </c>
    </row>
    <row r="349" spans="2:16" x14ac:dyDescent="0.25">
      <c r="B349" s="53">
        <v>346</v>
      </c>
      <c r="C349" s="149">
        <v>-489.29595149176157</v>
      </c>
      <c r="D349" s="149">
        <v>2085.3984473738547</v>
      </c>
      <c r="E349" s="149">
        <v>2574.6943988656162</v>
      </c>
      <c r="F349" s="150">
        <v>5.3475000000000009E-2</v>
      </c>
      <c r="G349" s="149">
        <v>52279.580927896153</v>
      </c>
      <c r="H349" s="149">
        <v>2637.3284239493123</v>
      </c>
      <c r="I349" s="149">
        <v>5276.6400174391147</v>
      </c>
      <c r="J349" s="149">
        <v>2572.7060263872431</v>
      </c>
      <c r="K349" s="149">
        <v>1317</v>
      </c>
      <c r="L349" s="149">
        <v>550</v>
      </c>
      <c r="N349" s="149">
        <f>AVERAGE($C$4:C349)</f>
        <v>-359.34267963494</v>
      </c>
      <c r="O349" s="149">
        <f>AVERAGE($D$4:D349)</f>
        <v>2079.648934744484</v>
      </c>
      <c r="P349" s="149">
        <f>AVERAGE($E$4:E349)</f>
        <v>2438.9916143794126</v>
      </c>
    </row>
    <row r="350" spans="2:16" x14ac:dyDescent="0.25">
      <c r="B350" s="53">
        <v>347</v>
      </c>
      <c r="C350" s="149">
        <v>1411.3989666292655</v>
      </c>
      <c r="D350" s="149">
        <v>2056.6821673019708</v>
      </c>
      <c r="E350" s="149">
        <v>645.28320067270545</v>
      </c>
      <c r="F350" s="150">
        <v>4.4208333333333336E-2</v>
      </c>
      <c r="G350" s="149">
        <v>49505.722853907588</v>
      </c>
      <c r="H350" s="149">
        <v>2736.9711039820786</v>
      </c>
      <c r="I350" s="149">
        <v>5058.3805434425285</v>
      </c>
      <c r="J350" s="149">
        <v>2616.2287441036424</v>
      </c>
      <c r="K350" s="149">
        <v>982</v>
      </c>
      <c r="L350" s="149">
        <v>598</v>
      </c>
      <c r="N350" s="149">
        <f>AVERAGE($C$4:C350)</f>
        <v>-354.23967777250715</v>
      </c>
      <c r="O350" s="149">
        <f>AVERAGE($D$4:D350)</f>
        <v>2079.5827480947942</v>
      </c>
      <c r="P350" s="149">
        <f>AVERAGE($E$4:E350)</f>
        <v>2433.8224258672894</v>
      </c>
    </row>
    <row r="351" spans="2:16" x14ac:dyDescent="0.25">
      <c r="B351" s="53">
        <v>348</v>
      </c>
      <c r="C351" s="149">
        <v>227.29869142383268</v>
      </c>
      <c r="D351" s="149">
        <v>2085.3984473738547</v>
      </c>
      <c r="E351" s="149">
        <v>1858.099755950022</v>
      </c>
      <c r="F351" s="150">
        <v>5.3475000000000009E-2</v>
      </c>
      <c r="G351" s="149">
        <v>50841.396617024133</v>
      </c>
      <c r="H351" s="149">
        <v>2627.5489328555559</v>
      </c>
      <c r="I351" s="149">
        <v>5105.8452424113684</v>
      </c>
      <c r="J351" s="149">
        <v>2569.8392852812203</v>
      </c>
      <c r="K351" s="149">
        <v>997</v>
      </c>
      <c r="L351" s="149">
        <v>511</v>
      </c>
      <c r="N351" s="149">
        <f>AVERAGE($C$4:C351)</f>
        <v>-352.5685905047016</v>
      </c>
      <c r="O351" s="149">
        <f>AVERAGE($D$4:D351)</f>
        <v>2079.5994598743318</v>
      </c>
      <c r="P351" s="149">
        <f>AVERAGE($E$4:E351)</f>
        <v>2432.1680503790217</v>
      </c>
    </row>
    <row r="352" spans="2:16" x14ac:dyDescent="0.25">
      <c r="B352" s="53">
        <v>349</v>
      </c>
      <c r="C352" s="149">
        <v>-320.4762240262221</v>
      </c>
      <c r="D352" s="149">
        <v>2085.3984473738547</v>
      </c>
      <c r="E352" s="149">
        <v>2405.8746714000767</v>
      </c>
      <c r="F352" s="150">
        <v>5.3475000000000009E-2</v>
      </c>
      <c r="G352" s="149">
        <v>50741.927350648766</v>
      </c>
      <c r="H352" s="149">
        <v>2398.9396789296552</v>
      </c>
      <c r="I352" s="149">
        <v>5074.5468413490971</v>
      </c>
      <c r="J352" s="149">
        <v>2480.5590295814554</v>
      </c>
      <c r="K352" s="149">
        <v>772</v>
      </c>
      <c r="L352" s="149">
        <v>301</v>
      </c>
      <c r="N352" s="149">
        <f>AVERAGE($C$4:C352)</f>
        <v>-352.47663529989222</v>
      </c>
      <c r="O352" s="149">
        <f>AVERAGE($D$4:D352)</f>
        <v>2079.6160758843589</v>
      </c>
      <c r="P352" s="149">
        <f>AVERAGE($E$4:E352)</f>
        <v>2432.0927111842398</v>
      </c>
    </row>
    <row r="353" spans="2:16" x14ac:dyDescent="0.25">
      <c r="B353" s="53">
        <v>350</v>
      </c>
      <c r="C353" s="149">
        <v>-84.139649565946911</v>
      </c>
      <c r="D353" s="149">
        <v>2085.3984473738547</v>
      </c>
      <c r="E353" s="149">
        <v>2169.5380969398016</v>
      </c>
      <c r="F353" s="150">
        <v>5.3475000000000009E-2</v>
      </c>
      <c r="G353" s="149">
        <v>51097.696858298616</v>
      </c>
      <c r="H353" s="149">
        <v>2589.7269212937572</v>
      </c>
      <c r="I353" s="149">
        <v>5013.9816565923875</v>
      </c>
      <c r="J353" s="149">
        <v>2496.5271976992558</v>
      </c>
      <c r="K353" s="149">
        <v>905</v>
      </c>
      <c r="L353" s="149">
        <v>673</v>
      </c>
      <c r="N353" s="149">
        <f>AVERAGE($C$4:C353)</f>
        <v>-351.70995819779523</v>
      </c>
      <c r="O353" s="149">
        <f>AVERAGE($D$4:D353)</f>
        <v>2079.6325969457575</v>
      </c>
      <c r="P353" s="149">
        <f>AVERAGE($E$4:E353)</f>
        <v>2431.3425551435412</v>
      </c>
    </row>
    <row r="354" spans="2:16" x14ac:dyDescent="0.25">
      <c r="B354" s="53">
        <v>351</v>
      </c>
      <c r="C354" s="149">
        <v>-742.60468836546488</v>
      </c>
      <c r="D354" s="149">
        <v>2085.3984473738547</v>
      </c>
      <c r="E354" s="149">
        <v>2828.0031357393195</v>
      </c>
      <c r="F354" s="150">
        <v>5.3475000000000009E-2</v>
      </c>
      <c r="G354" s="149">
        <v>51725.478101997389</v>
      </c>
      <c r="H354" s="149">
        <v>2665.2855560033431</v>
      </c>
      <c r="I354" s="149">
        <v>5198.7199431497247</v>
      </c>
      <c r="J354" s="149">
        <v>2658.930221631716</v>
      </c>
      <c r="K354" s="149">
        <v>564</v>
      </c>
      <c r="L354" s="149">
        <v>396</v>
      </c>
      <c r="N354" s="149">
        <f>AVERAGE($C$4:C354)</f>
        <v>-352.82361839770311</v>
      </c>
      <c r="O354" s="149">
        <f>AVERAGE($D$4:D354)</f>
        <v>2079.6490238700544</v>
      </c>
      <c r="P354" s="149">
        <f>AVERAGE($E$4:E354)</f>
        <v>2432.4726422677459</v>
      </c>
    </row>
    <row r="355" spans="2:16" x14ac:dyDescent="0.25">
      <c r="B355" s="53">
        <v>352</v>
      </c>
      <c r="C355" s="149">
        <v>298.06040648992303</v>
      </c>
      <c r="D355" s="149">
        <v>2071.0096039323103</v>
      </c>
      <c r="E355" s="149">
        <v>1772.9491974423872</v>
      </c>
      <c r="F355" s="150">
        <v>4.8841666666666672E-2</v>
      </c>
      <c r="G355" s="149">
        <v>51370.197375015072</v>
      </c>
      <c r="H355" s="149">
        <v>2707.3262063289994</v>
      </c>
      <c r="I355" s="149">
        <v>5115.033389795849</v>
      </c>
      <c r="J355" s="149">
        <v>2620.1128205487776</v>
      </c>
      <c r="K355" s="149">
        <v>1080</v>
      </c>
      <c r="L355" s="149">
        <v>924</v>
      </c>
      <c r="N355" s="149">
        <f>AVERAGE($C$4:C355)</f>
        <v>-350.97451605427233</v>
      </c>
      <c r="O355" s="149">
        <f>AVERAGE($D$4:D355)</f>
        <v>2079.6244800634126</v>
      </c>
      <c r="P355" s="149">
        <f>AVERAGE($E$4:E355)</f>
        <v>2430.5989961176738</v>
      </c>
    </row>
    <row r="356" spans="2:16" x14ac:dyDescent="0.25">
      <c r="B356" s="53">
        <v>353</v>
      </c>
      <c r="C356" s="149">
        <v>414.64866013535402</v>
      </c>
      <c r="D356" s="149">
        <v>2056.6821673019708</v>
      </c>
      <c r="E356" s="149">
        <v>1642.0335071666168</v>
      </c>
      <c r="F356" s="150">
        <v>4.4208333333333336E-2</v>
      </c>
      <c r="G356" s="149">
        <v>50305.884274156255</v>
      </c>
      <c r="H356" s="149">
        <v>2424.1101334715681</v>
      </c>
      <c r="I356" s="149">
        <v>5033.7720225730982</v>
      </c>
      <c r="J356" s="149">
        <v>2559.9217726148586</v>
      </c>
      <c r="K356" s="149">
        <v>663</v>
      </c>
      <c r="L356" s="149">
        <v>865</v>
      </c>
      <c r="N356" s="149">
        <f>AVERAGE($C$4:C356)</f>
        <v>-348.80561187243205</v>
      </c>
      <c r="O356" s="149">
        <f>AVERAGE($D$4:D356)</f>
        <v>2079.5594876759869</v>
      </c>
      <c r="P356" s="149">
        <f>AVERAGE($E$4:E356)</f>
        <v>2428.3650995484072</v>
      </c>
    </row>
    <row r="357" spans="2:16" x14ac:dyDescent="0.25">
      <c r="B357" s="53">
        <v>354</v>
      </c>
      <c r="C357" s="149">
        <v>-220.28360909019648</v>
      </c>
      <c r="D357" s="149">
        <v>2085.3984473738547</v>
      </c>
      <c r="E357" s="149">
        <v>2305.6820564640511</v>
      </c>
      <c r="F357" s="150">
        <v>5.3475000000000009E-2</v>
      </c>
      <c r="G357" s="149">
        <v>51499.961452851276</v>
      </c>
      <c r="H357" s="149">
        <v>2524.6867702343307</v>
      </c>
      <c r="I357" s="149">
        <v>5149.0246154333363</v>
      </c>
      <c r="J357" s="149">
        <v>2678.6090350650857</v>
      </c>
      <c r="K357" s="149">
        <v>1340</v>
      </c>
      <c r="L357" s="149">
        <v>218</v>
      </c>
      <c r="N357" s="149">
        <f>AVERAGE($C$4:C357)</f>
        <v>-348.44255536739746</v>
      </c>
      <c r="O357" s="149">
        <f>AVERAGE($D$4:D357)</f>
        <v>2079.5759819124214</v>
      </c>
      <c r="P357" s="149">
        <f>AVERAGE($E$4:E357)</f>
        <v>2428.0185372798073</v>
      </c>
    </row>
    <row r="358" spans="2:16" x14ac:dyDescent="0.25">
      <c r="B358" s="53">
        <v>355</v>
      </c>
      <c r="C358" s="149">
        <v>-125.54952185287675</v>
      </c>
      <c r="D358" s="149">
        <v>2085.3984473738547</v>
      </c>
      <c r="E358" s="149">
        <v>2210.9479692267314</v>
      </c>
      <c r="F358" s="150">
        <v>5.3475000000000009E-2</v>
      </c>
      <c r="G358" s="149">
        <v>51333.745818612282</v>
      </c>
      <c r="H358" s="149">
        <v>2433.1790063877215</v>
      </c>
      <c r="I358" s="149">
        <v>5173.7305296808381</v>
      </c>
      <c r="J358" s="149">
        <v>2548.612859471843</v>
      </c>
      <c r="K358" s="149">
        <v>1168</v>
      </c>
      <c r="L358" s="149">
        <v>539</v>
      </c>
      <c r="N358" s="149">
        <f>AVERAGE($C$4:C358)</f>
        <v>-347.81468766735657</v>
      </c>
      <c r="O358" s="149">
        <f>AVERAGE($D$4:D358)</f>
        <v>2079.5923832235803</v>
      </c>
      <c r="P358" s="149">
        <f>AVERAGE($E$4:E358)</f>
        <v>2427.4070708909258</v>
      </c>
    </row>
    <row r="359" spans="2:16" x14ac:dyDescent="0.25">
      <c r="B359" s="53">
        <v>356</v>
      </c>
      <c r="C359" s="149">
        <v>1260.0003239501052</v>
      </c>
      <c r="D359" s="149">
        <v>2085.3984473738547</v>
      </c>
      <c r="E359" s="149">
        <v>825.39812342374944</v>
      </c>
      <c r="F359" s="150">
        <v>5.3475000000000009E-2</v>
      </c>
      <c r="G359" s="149">
        <v>50195.969436060746</v>
      </c>
      <c r="H359" s="149">
        <v>2505.5285856221249</v>
      </c>
      <c r="I359" s="149">
        <v>4979.4601615735819</v>
      </c>
      <c r="J359" s="149">
        <v>2538.6945730468969</v>
      </c>
      <c r="K359" s="149">
        <v>1463</v>
      </c>
      <c r="L359" s="149">
        <v>970</v>
      </c>
      <c r="N359" s="149">
        <f>AVERAGE($C$4:C359)</f>
        <v>-343.29835336506034</v>
      </c>
      <c r="O359" s="149">
        <f>AVERAGE($D$4:D359)</f>
        <v>2079.6086923925423</v>
      </c>
      <c r="P359" s="149">
        <f>AVERAGE($E$4:E359)</f>
        <v>2422.9070457575908</v>
      </c>
    </row>
    <row r="360" spans="2:16" x14ac:dyDescent="0.25">
      <c r="B360" s="53">
        <v>357</v>
      </c>
      <c r="C360" s="149">
        <v>-877.46293263327516</v>
      </c>
      <c r="D360" s="149">
        <v>2085.3984473738547</v>
      </c>
      <c r="E360" s="149">
        <v>2962.8613800071298</v>
      </c>
      <c r="F360" s="150">
        <v>5.3475000000000009E-2</v>
      </c>
      <c r="G360" s="149">
        <v>52788.605067199424</v>
      </c>
      <c r="H360" s="149">
        <v>2592.4431888530107</v>
      </c>
      <c r="I360" s="149">
        <v>5292.3993840474141</v>
      </c>
      <c r="J360" s="149">
        <v>2649.6473077516275</v>
      </c>
      <c r="K360" s="149">
        <v>1305</v>
      </c>
      <c r="L360" s="149">
        <v>538</v>
      </c>
      <c r="N360" s="149">
        <f>AVERAGE($C$4:C360)</f>
        <v>-344.79461269074164</v>
      </c>
      <c r="O360" s="149">
        <f>AVERAGE($D$4:D360)</f>
        <v>2079.62491019361</v>
      </c>
      <c r="P360" s="149">
        <f>AVERAGE($E$4:E360)</f>
        <v>2424.4195228843405</v>
      </c>
    </row>
    <row r="361" spans="2:16" x14ac:dyDescent="0.25">
      <c r="B361" s="53">
        <v>358</v>
      </c>
      <c r="C361" s="149">
        <v>-2339.7952708193316</v>
      </c>
      <c r="D361" s="149">
        <v>2085.3984473738547</v>
      </c>
      <c r="E361" s="149">
        <v>4425.1937181931862</v>
      </c>
      <c r="F361" s="150">
        <v>5.3475000000000009E-2</v>
      </c>
      <c r="G361" s="149">
        <v>54500.303459600116</v>
      </c>
      <c r="H361" s="149">
        <v>2528.2750637110757</v>
      </c>
      <c r="I361" s="149">
        <v>5502.2019755856381</v>
      </c>
      <c r="J361" s="149">
        <v>2624.7958110234581</v>
      </c>
      <c r="K361" s="149">
        <v>1035</v>
      </c>
      <c r="L361" s="149">
        <v>571</v>
      </c>
      <c r="N361" s="149">
        <f>AVERAGE($C$4:C361)</f>
        <v>-350.36724022741367</v>
      </c>
      <c r="O361" s="149">
        <f>AVERAGE($D$4:D361)</f>
        <v>2079.6410373924377</v>
      </c>
      <c r="P361" s="149">
        <f>AVERAGE($E$4:E361)</f>
        <v>2430.0082776198401</v>
      </c>
    </row>
    <row r="362" spans="2:16" x14ac:dyDescent="0.25">
      <c r="B362" s="53">
        <v>359</v>
      </c>
      <c r="C362" s="149">
        <v>-235.732406880501</v>
      </c>
      <c r="D362" s="149">
        <v>2085.3984473738547</v>
      </c>
      <c r="E362" s="149">
        <v>2321.1308542543557</v>
      </c>
      <c r="F362" s="150">
        <v>5.3475000000000009E-2</v>
      </c>
      <c r="G362" s="149">
        <v>51868.544866667784</v>
      </c>
      <c r="H362" s="149">
        <v>2525.5585385619684</v>
      </c>
      <c r="I362" s="149">
        <v>5133.3539619043431</v>
      </c>
      <c r="J362" s="149">
        <v>2608.6803368450605</v>
      </c>
      <c r="K362" s="149">
        <v>1493</v>
      </c>
      <c r="L362" s="149">
        <v>499</v>
      </c>
      <c r="N362" s="149">
        <f>AVERAGE($C$4:C362)</f>
        <v>-350.04792314288187</v>
      </c>
      <c r="O362" s="149">
        <f>AVERAGE($D$4:D362)</f>
        <v>2079.6570747461465</v>
      </c>
      <c r="P362" s="149">
        <f>AVERAGE($E$4:E362)</f>
        <v>2429.7049978890168</v>
      </c>
    </row>
    <row r="363" spans="2:16" x14ac:dyDescent="0.25">
      <c r="B363" s="53">
        <v>360</v>
      </c>
      <c r="C363" s="149">
        <v>-254.47540173865082</v>
      </c>
      <c r="D363" s="149">
        <v>2085.3984473738547</v>
      </c>
      <c r="E363" s="149">
        <v>2339.8738491125055</v>
      </c>
      <c r="F363" s="150">
        <v>5.3475000000000009E-2</v>
      </c>
      <c r="G363" s="149">
        <v>51948.943172012077</v>
      </c>
      <c r="H363" s="149">
        <v>2645.839947465869</v>
      </c>
      <c r="I363" s="149">
        <v>5071.4540342696555</v>
      </c>
      <c r="J363" s="149">
        <v>2589.2684173474627</v>
      </c>
      <c r="K363" s="149">
        <v>1271</v>
      </c>
      <c r="L363" s="149">
        <v>739</v>
      </c>
      <c r="N363" s="149">
        <f>AVERAGE($C$4:C363)</f>
        <v>-349.78244391675901</v>
      </c>
      <c r="O363" s="149">
        <f>AVERAGE($D$4:D363)</f>
        <v>2079.6730230034459</v>
      </c>
      <c r="P363" s="149">
        <f>AVERAGE($E$4:E363)</f>
        <v>2429.4554669201934</v>
      </c>
    </row>
    <row r="364" spans="2:16" x14ac:dyDescent="0.25">
      <c r="B364" s="53">
        <v>361</v>
      </c>
      <c r="C364" s="149">
        <v>-776.34198426541843</v>
      </c>
      <c r="D364" s="149">
        <v>2085.3984473738547</v>
      </c>
      <c r="E364" s="149">
        <v>2861.7404316392731</v>
      </c>
      <c r="F364" s="150">
        <v>5.3475000000000009E-2</v>
      </c>
      <c r="G364" s="149">
        <v>51734.135684033499</v>
      </c>
      <c r="H364" s="149">
        <v>2529.4812007011637</v>
      </c>
      <c r="I364" s="149">
        <v>5152.9942522638939</v>
      </c>
      <c r="J364" s="149">
        <v>2632.9462299808847</v>
      </c>
      <c r="K364" s="149">
        <v>390</v>
      </c>
      <c r="L364" s="149">
        <v>744</v>
      </c>
      <c r="N364" s="149">
        <f>AVERAGE($C$4:C364)</f>
        <v>-350.96404929168602</v>
      </c>
      <c r="O364" s="149">
        <f>AVERAGE($D$4:D364)</f>
        <v>2079.6888829047489</v>
      </c>
      <c r="P364" s="149">
        <f>AVERAGE($E$4:E364)</f>
        <v>2430.6529321964235</v>
      </c>
    </row>
    <row r="365" spans="2:16" x14ac:dyDescent="0.25">
      <c r="B365" s="53">
        <v>362</v>
      </c>
      <c r="C365" s="149">
        <v>-451.79470570569765</v>
      </c>
      <c r="D365" s="149">
        <v>2071.0096039323103</v>
      </c>
      <c r="E365" s="149">
        <v>2522.8043096380079</v>
      </c>
      <c r="F365" s="150">
        <v>4.8841666666666672E-2</v>
      </c>
      <c r="G365" s="149">
        <v>52088.616813528017</v>
      </c>
      <c r="H365" s="149">
        <v>2670.2184317439765</v>
      </c>
      <c r="I365" s="149">
        <v>5202.679424504453</v>
      </c>
      <c r="J365" s="149">
        <v>2593.6751086936188</v>
      </c>
      <c r="K365" s="149">
        <v>939</v>
      </c>
      <c r="L365" s="149">
        <v>822</v>
      </c>
      <c r="N365" s="149">
        <f>AVERAGE($C$4:C365)</f>
        <v>-351.24258701658664</v>
      </c>
      <c r="O365" s="149">
        <f>AVERAGE($D$4:D365)</f>
        <v>2079.6649069959853</v>
      </c>
      <c r="P365" s="149">
        <f>AVERAGE($E$4:E365)</f>
        <v>2430.9074940125602</v>
      </c>
    </row>
    <row r="366" spans="2:16" x14ac:dyDescent="0.25">
      <c r="B366" s="53">
        <v>363</v>
      </c>
      <c r="C366" s="149">
        <v>-134.91911172485379</v>
      </c>
      <c r="D366" s="149">
        <v>2085.3984473738547</v>
      </c>
      <c r="E366" s="149">
        <v>2220.3175590987084</v>
      </c>
      <c r="F366" s="150">
        <v>5.3475000000000009E-2</v>
      </c>
      <c r="G366" s="149">
        <v>51442.001160465406</v>
      </c>
      <c r="H366" s="149">
        <v>2441.9314756590597</v>
      </c>
      <c r="I366" s="149">
        <v>5113.8058047726136</v>
      </c>
      <c r="J366" s="149">
        <v>2478.3284696218861</v>
      </c>
      <c r="K366" s="149">
        <v>1265</v>
      </c>
      <c r="L366" s="149">
        <v>660</v>
      </c>
      <c r="N366" s="149">
        <f>AVERAGE($C$4:C366)</f>
        <v>-350.64665457776647</v>
      </c>
      <c r="O366" s="149">
        <f>AVERAGE($D$4:D366)</f>
        <v>2079.6807018730592</v>
      </c>
      <c r="P366" s="149">
        <f>AVERAGE($E$4:E366)</f>
        <v>2430.327356450814</v>
      </c>
    </row>
    <row r="367" spans="2:16" x14ac:dyDescent="0.25">
      <c r="B367" s="53">
        <v>364</v>
      </c>
      <c r="C367" s="149">
        <v>-29.530412229474223</v>
      </c>
      <c r="D367" s="149">
        <v>2071.0096039323103</v>
      </c>
      <c r="E367" s="149">
        <v>2100.5400161617845</v>
      </c>
      <c r="F367" s="150">
        <v>4.8841666666666672E-2</v>
      </c>
      <c r="G367" s="149">
        <v>51045.279763102219</v>
      </c>
      <c r="H367" s="149">
        <v>2648.4191499509207</v>
      </c>
      <c r="I367" s="149">
        <v>5062.7892427244551</v>
      </c>
      <c r="J367" s="149">
        <v>2582.8578886861546</v>
      </c>
      <c r="K367" s="149">
        <v>1089</v>
      </c>
      <c r="L367" s="149">
        <v>329</v>
      </c>
      <c r="N367" s="149">
        <f>AVERAGE($C$4:C367)</f>
        <v>-349.76446709878763</v>
      </c>
      <c r="O367" s="149">
        <f>AVERAGE($D$4:D367)</f>
        <v>2079.6568801754197</v>
      </c>
      <c r="P367" s="149">
        <f>AVERAGE($E$4:E367)</f>
        <v>2429.4213472741958</v>
      </c>
    </row>
    <row r="368" spans="2:16" x14ac:dyDescent="0.25">
      <c r="B368" s="53">
        <v>365</v>
      </c>
      <c r="C368" s="149">
        <v>19.051527527139569</v>
      </c>
      <c r="D368" s="149">
        <v>2085.3984473738547</v>
      </c>
      <c r="E368" s="149">
        <v>2066.3469198467151</v>
      </c>
      <c r="F368" s="150">
        <v>5.3475000000000009E-2</v>
      </c>
      <c r="G368" s="149">
        <v>50843.138067692242</v>
      </c>
      <c r="H368" s="149">
        <v>2609.0492327508982</v>
      </c>
      <c r="I368" s="149">
        <v>5010.5418961716168</v>
      </c>
      <c r="J368" s="149">
        <v>2618.0748274228699</v>
      </c>
      <c r="K368" s="149">
        <v>777</v>
      </c>
      <c r="L368" s="149">
        <v>538</v>
      </c>
      <c r="N368" s="149">
        <f>AVERAGE($C$4:C368)</f>
        <v>-348.75401231899053</v>
      </c>
      <c r="O368" s="149">
        <f>AVERAGE($D$4:D368)</f>
        <v>2079.6726104965114</v>
      </c>
      <c r="P368" s="149">
        <f>AVERAGE($E$4:E368)</f>
        <v>2428.4266228154906</v>
      </c>
    </row>
    <row r="369" spans="2:16" x14ac:dyDescent="0.25">
      <c r="B369" s="53">
        <v>366</v>
      </c>
      <c r="C369" s="149">
        <v>-254.18372953533935</v>
      </c>
      <c r="D369" s="149">
        <v>2085.3984473738547</v>
      </c>
      <c r="E369" s="149">
        <v>2339.582176909194</v>
      </c>
      <c r="F369" s="150">
        <v>5.3475000000000009E-2</v>
      </c>
      <c r="G369" s="149">
        <v>51763.609109308542</v>
      </c>
      <c r="H369" s="149">
        <v>2646.1233683181363</v>
      </c>
      <c r="I369" s="149">
        <v>5124.904624356468</v>
      </c>
      <c r="J369" s="149">
        <v>2562.5649339589841</v>
      </c>
      <c r="K369" s="149">
        <v>1015</v>
      </c>
      <c r="L369" s="149">
        <v>783</v>
      </c>
      <c r="N369" s="149">
        <f>AVERAGE($C$4:C369)</f>
        <v>-348.49562356821554</v>
      </c>
      <c r="O369" s="149">
        <f>AVERAGE($D$4:D369)</f>
        <v>2079.6882548595645</v>
      </c>
      <c r="P369" s="149">
        <f>AVERAGE($E$4:E369)</f>
        <v>2428.1838784277684</v>
      </c>
    </row>
    <row r="370" spans="2:16" x14ac:dyDescent="0.25">
      <c r="B370" s="53">
        <v>367</v>
      </c>
      <c r="C370" s="149">
        <v>204.93344703782009</v>
      </c>
      <c r="D370" s="149">
        <v>2071.0096039323103</v>
      </c>
      <c r="E370" s="149">
        <v>1866.0761568944902</v>
      </c>
      <c r="F370" s="150">
        <v>4.8841666666666672E-2</v>
      </c>
      <c r="G370" s="149">
        <v>51416.622654833576</v>
      </c>
      <c r="H370" s="149">
        <v>2573.9820683340645</v>
      </c>
      <c r="I370" s="149">
        <v>5038.6646395332255</v>
      </c>
      <c r="J370" s="149">
        <v>2539.8422893097104</v>
      </c>
      <c r="K370" s="149">
        <v>1500</v>
      </c>
      <c r="L370" s="149">
        <v>724</v>
      </c>
      <c r="N370" s="149">
        <f>AVERAGE($C$4:C370)</f>
        <v>-346.98764244939798</v>
      </c>
      <c r="O370" s="149">
        <f>AVERAGE($D$4:D370)</f>
        <v>2079.6646073093539</v>
      </c>
      <c r="P370" s="149">
        <f>AVERAGE($E$4:E370)</f>
        <v>2426.6522497587403</v>
      </c>
    </row>
    <row r="371" spans="2:16" x14ac:dyDescent="0.25">
      <c r="B371" s="53">
        <v>368</v>
      </c>
      <c r="C371" s="149">
        <v>30.243916117797653</v>
      </c>
      <c r="D371" s="149">
        <v>2085.3984473738547</v>
      </c>
      <c r="E371" s="149">
        <v>2055.154531256057</v>
      </c>
      <c r="F371" s="150">
        <v>5.3475000000000009E-2</v>
      </c>
      <c r="G371" s="149">
        <v>51179.83759166766</v>
      </c>
      <c r="H371" s="149">
        <v>2616.1549765447153</v>
      </c>
      <c r="I371" s="149">
        <v>5212.4825035685417</v>
      </c>
      <c r="J371" s="149">
        <v>2516.7184859458694</v>
      </c>
      <c r="K371" s="149">
        <v>711</v>
      </c>
      <c r="L371" s="149">
        <v>847</v>
      </c>
      <c r="N371" s="149">
        <f>AVERAGE($C$4:C371)</f>
        <v>-345.96255669242191</v>
      </c>
      <c r="O371" s="149">
        <f>AVERAGE($D$4:D371)</f>
        <v>2079.6801883964858</v>
      </c>
      <c r="P371" s="149">
        <f>AVERAGE($E$4:E371)</f>
        <v>2425.6427450888959</v>
      </c>
    </row>
    <row r="372" spans="2:16" x14ac:dyDescent="0.25">
      <c r="B372" s="53">
        <v>369</v>
      </c>
      <c r="C372" s="149">
        <v>339.80035132473745</v>
      </c>
      <c r="D372" s="149">
        <v>2085.3984473738547</v>
      </c>
      <c r="E372" s="149">
        <v>1745.5980960491172</v>
      </c>
      <c r="F372" s="150">
        <v>5.3475000000000009E-2</v>
      </c>
      <c r="G372" s="149">
        <v>50261.863536005781</v>
      </c>
      <c r="H372" s="149">
        <v>2662.7290955955032</v>
      </c>
      <c r="I372" s="149">
        <v>5080.8443224763359</v>
      </c>
      <c r="J372" s="149">
        <v>2530.7540363340818</v>
      </c>
      <c r="K372" s="149">
        <v>335</v>
      </c>
      <c r="L372" s="149">
        <v>763</v>
      </c>
      <c r="N372" s="149">
        <f>AVERAGE($C$4:C372)</f>
        <v>-344.10412062733474</v>
      </c>
      <c r="O372" s="149">
        <f>AVERAGE($D$4:D372)</f>
        <v>2079.6956850332808</v>
      </c>
      <c r="P372" s="149">
        <f>AVERAGE($E$4:E372)</f>
        <v>2423.7998056606039</v>
      </c>
    </row>
    <row r="373" spans="2:16" x14ac:dyDescent="0.25">
      <c r="B373" s="53">
        <v>370</v>
      </c>
      <c r="C373" s="149">
        <v>-741.31976834545321</v>
      </c>
      <c r="D373" s="149">
        <v>2085.3984473738547</v>
      </c>
      <c r="E373" s="149">
        <v>2826.7182157193079</v>
      </c>
      <c r="F373" s="150">
        <v>5.3475000000000009E-2</v>
      </c>
      <c r="G373" s="149">
        <v>52660.525483239348</v>
      </c>
      <c r="H373" s="149">
        <v>2557.3364655238956</v>
      </c>
      <c r="I373" s="149">
        <v>5369.9116637529032</v>
      </c>
      <c r="J373" s="149">
        <v>2626.3411227749507</v>
      </c>
      <c r="K373" s="149">
        <v>1326</v>
      </c>
      <c r="L373" s="149">
        <v>540</v>
      </c>
      <c r="N373" s="149">
        <f>AVERAGE($C$4:C373)</f>
        <v>-345.17767643197828</v>
      </c>
      <c r="O373" s="149">
        <f>AVERAGE($D$4:D373)</f>
        <v>2079.7110979044714</v>
      </c>
      <c r="P373" s="149">
        <f>AVERAGE($E$4:E373)</f>
        <v>2424.8887743364385</v>
      </c>
    </row>
    <row r="374" spans="2:16" x14ac:dyDescent="0.25">
      <c r="B374" s="53">
        <v>371</v>
      </c>
      <c r="C374" s="149">
        <v>-683.35694719146113</v>
      </c>
      <c r="D374" s="149">
        <v>2078.1963534172628</v>
      </c>
      <c r="E374" s="149">
        <v>2761.5533006087239</v>
      </c>
      <c r="F374" s="150">
        <v>5.115833333333334E-2</v>
      </c>
      <c r="G374" s="149">
        <v>52537.796632804901</v>
      </c>
      <c r="H374" s="149">
        <v>2605.6471687076587</v>
      </c>
      <c r="I374" s="149">
        <v>5318.2205614113382</v>
      </c>
      <c r="J374" s="149">
        <v>2678.4488153865359</v>
      </c>
      <c r="K374" s="149">
        <v>903</v>
      </c>
      <c r="L374" s="149">
        <v>873</v>
      </c>
      <c r="N374" s="149">
        <f>AVERAGE($C$4:C374)</f>
        <v>-346.08921085451061</v>
      </c>
      <c r="O374" s="149">
        <f>AVERAGE($D$4:D374)</f>
        <v>2079.7070150352338</v>
      </c>
      <c r="P374" s="149">
        <f>AVERAGE($E$4:E374)</f>
        <v>2425.7962258897333</v>
      </c>
    </row>
    <row r="375" spans="2:16" x14ac:dyDescent="0.25">
      <c r="B375" s="53">
        <v>372</v>
      </c>
      <c r="C375" s="149">
        <v>-462.7145246330092</v>
      </c>
      <c r="D375" s="149">
        <v>2056.6821673019708</v>
      </c>
      <c r="E375" s="149">
        <v>2519.39669193498</v>
      </c>
      <c r="F375" s="150">
        <v>4.4208333333333336E-2</v>
      </c>
      <c r="G375" s="149">
        <v>52417.196778200523</v>
      </c>
      <c r="H375" s="149">
        <v>2568.2823190185645</v>
      </c>
      <c r="I375" s="149">
        <v>5204.5467698010998</v>
      </c>
      <c r="J375" s="149">
        <v>2589.5833629236731</v>
      </c>
      <c r="K375" s="149">
        <v>1514</v>
      </c>
      <c r="L375" s="149">
        <v>684</v>
      </c>
      <c r="N375" s="149">
        <f>AVERAGE($C$4:C375)</f>
        <v>-346.40271976251728</v>
      </c>
      <c r="O375" s="149">
        <f>AVERAGE($D$4:D375)</f>
        <v>2079.6451202832627</v>
      </c>
      <c r="P375" s="149">
        <f>AVERAGE($E$4:E375)</f>
        <v>2426.0478400457687</v>
      </c>
    </row>
    <row r="376" spans="2:16" x14ac:dyDescent="0.25">
      <c r="B376" s="53">
        <v>373</v>
      </c>
      <c r="C376" s="149">
        <v>-610.5782931763024</v>
      </c>
      <c r="D376" s="149">
        <v>2085.3984473738547</v>
      </c>
      <c r="E376" s="149">
        <v>2695.976740550157</v>
      </c>
      <c r="F376" s="150">
        <v>5.3475000000000009E-2</v>
      </c>
      <c r="G376" s="149">
        <v>51986.292202062978</v>
      </c>
      <c r="H376" s="149">
        <v>2701.792576266218</v>
      </c>
      <c r="I376" s="149">
        <v>5288.6326988556411</v>
      </c>
      <c r="J376" s="149">
        <v>2630.3575397149602</v>
      </c>
      <c r="K376" s="149">
        <v>707</v>
      </c>
      <c r="L376" s="149">
        <v>581</v>
      </c>
      <c r="N376" s="149">
        <f>AVERAGE($C$4:C376)</f>
        <v>-347.11096526764811</v>
      </c>
      <c r="O376" s="149">
        <f>AVERAGE($D$4:D376)</f>
        <v>2079.6605447526745</v>
      </c>
      <c r="P376" s="149">
        <f>AVERAGE($E$4:E376)</f>
        <v>2426.7715100203113</v>
      </c>
    </row>
    <row r="377" spans="2:16" x14ac:dyDescent="0.25">
      <c r="B377" s="53">
        <v>374</v>
      </c>
      <c r="C377" s="149">
        <v>650.03912929856051</v>
      </c>
      <c r="D377" s="149">
        <v>2085.3984473738547</v>
      </c>
      <c r="E377" s="149">
        <v>1435.3593180752941</v>
      </c>
      <c r="F377" s="150">
        <v>5.3475000000000009E-2</v>
      </c>
      <c r="G377" s="149">
        <v>50707.141672075551</v>
      </c>
      <c r="H377" s="149">
        <v>2595.9734691987846</v>
      </c>
      <c r="I377" s="149">
        <v>5129.5121380365763</v>
      </c>
      <c r="J377" s="149">
        <v>2669.9184557076178</v>
      </c>
      <c r="K377" s="149">
        <v>1485</v>
      </c>
      <c r="L377" s="149">
        <v>325</v>
      </c>
      <c r="N377" s="149">
        <f>AVERAGE($C$4:C377)</f>
        <v>-344.44478854420908</v>
      </c>
      <c r="O377" s="149">
        <f>AVERAGE($D$4:D377)</f>
        <v>2079.6758867382928</v>
      </c>
      <c r="P377" s="149">
        <f>AVERAGE($E$4:E377)</f>
        <v>2424.1206752824905</v>
      </c>
    </row>
    <row r="378" spans="2:16" x14ac:dyDescent="0.25">
      <c r="B378" s="53">
        <v>375</v>
      </c>
      <c r="C378" s="149">
        <v>-247.50570914862737</v>
      </c>
      <c r="D378" s="149">
        <v>2085.3984473738547</v>
      </c>
      <c r="E378" s="149">
        <v>2332.904156522482</v>
      </c>
      <c r="F378" s="150">
        <v>5.3475000000000009E-2</v>
      </c>
      <c r="G378" s="149">
        <v>51907.270155679638</v>
      </c>
      <c r="H378" s="149">
        <v>2403.1944578935945</v>
      </c>
      <c r="I378" s="149">
        <v>5131.8894689793306</v>
      </c>
      <c r="J378" s="149">
        <v>2608.5175716151471</v>
      </c>
      <c r="K378" s="149">
        <v>1386</v>
      </c>
      <c r="L378" s="149">
        <v>754</v>
      </c>
      <c r="N378" s="149">
        <f>AVERAGE($C$4:C378)</f>
        <v>-344.1862843324875</v>
      </c>
      <c r="O378" s="149">
        <f>AVERAGE($D$4:D378)</f>
        <v>2079.6911468999874</v>
      </c>
      <c r="P378" s="149">
        <f>AVERAGE($E$4:E378)</f>
        <v>2423.877431232464</v>
      </c>
    </row>
    <row r="379" spans="2:16" x14ac:dyDescent="0.25">
      <c r="B379" s="53">
        <v>376</v>
      </c>
      <c r="C379" s="149">
        <v>397.2934018788701</v>
      </c>
      <c r="D379" s="149">
        <v>2085.3984473738547</v>
      </c>
      <c r="E379" s="149">
        <v>1688.1050454949846</v>
      </c>
      <c r="F379" s="150">
        <v>5.3475000000000009E-2</v>
      </c>
      <c r="G379" s="149">
        <v>50708.995398201398</v>
      </c>
      <c r="H379" s="149">
        <v>2534.5446345073078</v>
      </c>
      <c r="I379" s="149">
        <v>5117.1970925161686</v>
      </c>
      <c r="J379" s="149">
        <v>2482.5839027707325</v>
      </c>
      <c r="K379" s="149">
        <v>938</v>
      </c>
      <c r="L379" s="149">
        <v>819</v>
      </c>
      <c r="N379" s="149">
        <f>AVERAGE($C$4:C379)</f>
        <v>-342.21426389043603</v>
      </c>
      <c r="O379" s="149">
        <f>AVERAGE($D$4:D379)</f>
        <v>2079.7063258906096</v>
      </c>
      <c r="P379" s="149">
        <f>AVERAGE($E$4:E379)</f>
        <v>2421.9205897810343</v>
      </c>
    </row>
    <row r="380" spans="2:16" x14ac:dyDescent="0.25">
      <c r="B380" s="53">
        <v>377</v>
      </c>
      <c r="C380" s="149">
        <v>892.47458816450853</v>
      </c>
      <c r="D380" s="149">
        <v>2085.3984473738547</v>
      </c>
      <c r="E380" s="149">
        <v>1192.9238592093461</v>
      </c>
      <c r="F380" s="150">
        <v>5.3475000000000009E-2</v>
      </c>
      <c r="G380" s="149">
        <v>50841.928395658811</v>
      </c>
      <c r="H380" s="149">
        <v>2569.19074186747</v>
      </c>
      <c r="I380" s="149">
        <v>5043.2671448506389</v>
      </c>
      <c r="J380" s="149">
        <v>2544.7772233905607</v>
      </c>
      <c r="K380" s="149">
        <v>1672</v>
      </c>
      <c r="L380" s="149">
        <v>814</v>
      </c>
      <c r="N380" s="149">
        <f>AVERAGE($C$4:C380)</f>
        <v>-338.93922714758475</v>
      </c>
      <c r="O380" s="149">
        <f>AVERAGE($D$4:D380)</f>
        <v>2079.7214243560825</v>
      </c>
      <c r="P380" s="149">
        <f>AVERAGE($E$4:E380)</f>
        <v>2418.6606515036556</v>
      </c>
    </row>
    <row r="381" spans="2:16" x14ac:dyDescent="0.25">
      <c r="B381" s="53">
        <v>378</v>
      </c>
      <c r="C381" s="149">
        <v>-571.78739413392987</v>
      </c>
      <c r="D381" s="149">
        <v>2071.0096039323103</v>
      </c>
      <c r="E381" s="149">
        <v>2642.7969980662401</v>
      </c>
      <c r="F381" s="150">
        <v>4.8841666666666672E-2</v>
      </c>
      <c r="G381" s="149">
        <v>52198.500927921676</v>
      </c>
      <c r="H381" s="149">
        <v>2538.0113442833135</v>
      </c>
      <c r="I381" s="149">
        <v>5360.0126288431384</v>
      </c>
      <c r="J381" s="149">
        <v>2662.4422456739717</v>
      </c>
      <c r="K381" s="149">
        <v>1036</v>
      </c>
      <c r="L381" s="149">
        <v>591</v>
      </c>
      <c r="N381" s="149">
        <f>AVERAGE($C$4:C381)</f>
        <v>-339.55522758934757</v>
      </c>
      <c r="O381" s="149">
        <f>AVERAGE($D$4:D381)</f>
        <v>2079.6983772121043</v>
      </c>
      <c r="P381" s="149">
        <f>AVERAGE($E$4:E381)</f>
        <v>2419.2536048014404</v>
      </c>
    </row>
    <row r="382" spans="2:16" x14ac:dyDescent="0.25">
      <c r="B382" s="53">
        <v>379</v>
      </c>
      <c r="C382" s="149">
        <v>1411.516059588078</v>
      </c>
      <c r="D382" s="149">
        <v>2085.3984473738547</v>
      </c>
      <c r="E382" s="149">
        <v>673.88238778577659</v>
      </c>
      <c r="F382" s="150">
        <v>5.3475000000000009E-2</v>
      </c>
      <c r="G382" s="149">
        <v>49430.959774187468</v>
      </c>
      <c r="H382" s="149">
        <v>2635.2234814899566</v>
      </c>
      <c r="I382" s="149">
        <v>4917.8353055460739</v>
      </c>
      <c r="J382" s="149">
        <v>2523.009540880751</v>
      </c>
      <c r="K382" s="149">
        <v>977</v>
      </c>
      <c r="L382" s="149">
        <v>828</v>
      </c>
      <c r="N382" s="149">
        <f>AVERAGE($C$4:C382)</f>
        <v>-334.93498672608257</v>
      </c>
      <c r="O382" s="149">
        <f>AVERAGE($D$4:D382)</f>
        <v>2079.7134169750639</v>
      </c>
      <c r="P382" s="149">
        <f>AVERAGE($E$4:E382)</f>
        <v>2414.6484037011355</v>
      </c>
    </row>
    <row r="383" spans="2:16" x14ac:dyDescent="0.25">
      <c r="B383" s="53">
        <v>380</v>
      </c>
      <c r="C383" s="149">
        <v>-50.774066053753359</v>
      </c>
      <c r="D383" s="149">
        <v>2071.0096039323103</v>
      </c>
      <c r="E383" s="149">
        <v>2121.7836699860636</v>
      </c>
      <c r="F383" s="150">
        <v>4.8841666666666672E-2</v>
      </c>
      <c r="G383" s="149">
        <v>50944.753322126329</v>
      </c>
      <c r="H383" s="149">
        <v>2350.4423339636505</v>
      </c>
      <c r="I383" s="149">
        <v>5075.2745861225039</v>
      </c>
      <c r="J383" s="149">
        <v>2602.2683530191352</v>
      </c>
      <c r="K383" s="149">
        <v>679</v>
      </c>
      <c r="L383" s="149">
        <v>878</v>
      </c>
      <c r="N383" s="149">
        <f>AVERAGE($C$4:C383)</f>
        <v>-334.18719482957647</v>
      </c>
      <c r="O383" s="149">
        <f>AVERAGE($D$4:D383)</f>
        <v>2079.6905122038988</v>
      </c>
      <c r="P383" s="149">
        <f>AVERAGE($E$4:E383)</f>
        <v>2413.877707033464</v>
      </c>
    </row>
    <row r="384" spans="2:16" x14ac:dyDescent="0.25">
      <c r="B384" s="53">
        <v>381</v>
      </c>
      <c r="C384" s="149">
        <v>-962.87975173508585</v>
      </c>
      <c r="D384" s="149">
        <v>2085.3984473738547</v>
      </c>
      <c r="E384" s="149">
        <v>3048.2781991089405</v>
      </c>
      <c r="F384" s="150">
        <v>5.3475000000000009E-2</v>
      </c>
      <c r="G384" s="149">
        <v>52271.104253180878</v>
      </c>
      <c r="H384" s="149">
        <v>2540.7266773638971</v>
      </c>
      <c r="I384" s="149">
        <v>5249.2283492024599</v>
      </c>
      <c r="J384" s="149">
        <v>2474.2630161898828</v>
      </c>
      <c r="K384" s="149">
        <v>983</v>
      </c>
      <c r="L384" s="149">
        <v>506</v>
      </c>
      <c r="N384" s="149">
        <f>AVERAGE($C$4:C384)</f>
        <v>-335.83730652749119</v>
      </c>
      <c r="O384" s="149">
        <f>AVERAGE($D$4:D384)</f>
        <v>2079.705493661038</v>
      </c>
      <c r="P384" s="149">
        <f>AVERAGE($E$4:E384)</f>
        <v>2415.5428001885175</v>
      </c>
    </row>
    <row r="385" spans="2:16" x14ac:dyDescent="0.25">
      <c r="B385" s="53">
        <v>382</v>
      </c>
      <c r="C385" s="149">
        <v>-632.52768055807337</v>
      </c>
      <c r="D385" s="149">
        <v>2056.6821673019708</v>
      </c>
      <c r="E385" s="149">
        <v>2689.2098478600442</v>
      </c>
      <c r="F385" s="150">
        <v>4.4208333333333336E-2</v>
      </c>
      <c r="G385" s="149">
        <v>52642.315130798568</v>
      </c>
      <c r="H385" s="149">
        <v>2470.6441890283986</v>
      </c>
      <c r="I385" s="149">
        <v>5321.0275227248276</v>
      </c>
      <c r="J385" s="149">
        <v>2632.5926476818258</v>
      </c>
      <c r="K385" s="149">
        <v>1513</v>
      </c>
      <c r="L385" s="149">
        <v>636</v>
      </c>
      <c r="N385" s="149">
        <f>AVERAGE($C$4:C385)</f>
        <v>-336.613982899299</v>
      </c>
      <c r="O385" s="149">
        <f>AVERAGE($D$4:D385)</f>
        <v>2079.6452231731869</v>
      </c>
      <c r="P385" s="149">
        <f>AVERAGE($E$4:E385)</f>
        <v>2416.2592060724746</v>
      </c>
    </row>
    <row r="386" spans="2:16" x14ac:dyDescent="0.25">
      <c r="B386" s="53">
        <v>383</v>
      </c>
      <c r="C386" s="149">
        <v>-1125.4778285314937</v>
      </c>
      <c r="D386" s="149">
        <v>2056.6821673019708</v>
      </c>
      <c r="E386" s="149">
        <v>3182.1599958334646</v>
      </c>
      <c r="F386" s="150">
        <v>4.4208333333333336E-2</v>
      </c>
      <c r="G386" s="149">
        <v>52304.32445029213</v>
      </c>
      <c r="H386" s="149">
        <v>2580.1290696481228</v>
      </c>
      <c r="I386" s="149">
        <v>5214.8495298046582</v>
      </c>
      <c r="J386" s="149">
        <v>2542.107394509062</v>
      </c>
      <c r="K386" s="149">
        <v>893</v>
      </c>
      <c r="L386" s="149">
        <v>389</v>
      </c>
      <c r="N386" s="149">
        <f>AVERAGE($C$4:C386)</f>
        <v>-338.67367962418729</v>
      </c>
      <c r="O386" s="149">
        <f>AVERAGE($D$4:D386)</f>
        <v>2079.5852674137323</v>
      </c>
      <c r="P386" s="149">
        <f>AVERAGE($E$4:E386)</f>
        <v>2418.258947037908</v>
      </c>
    </row>
    <row r="387" spans="2:16" x14ac:dyDescent="0.25">
      <c r="B387" s="53">
        <v>384</v>
      </c>
      <c r="C387" s="149">
        <v>-843.499383218189</v>
      </c>
      <c r="D387" s="149">
        <v>2085.3984473738547</v>
      </c>
      <c r="E387" s="149">
        <v>2928.8978305920436</v>
      </c>
      <c r="F387" s="150">
        <v>5.3475000000000009E-2</v>
      </c>
      <c r="G387" s="149">
        <v>52112.024642752716</v>
      </c>
      <c r="H387" s="149">
        <v>2599.0229173158327</v>
      </c>
      <c r="I387" s="149">
        <v>5087.0713960816256</v>
      </c>
      <c r="J387" s="149">
        <v>2459.2695795767463</v>
      </c>
      <c r="K387" s="149">
        <v>1122</v>
      </c>
      <c r="L387" s="149">
        <v>476</v>
      </c>
      <c r="N387" s="149">
        <f>AVERAGE($C$4:C387)</f>
        <v>-339.98832989396334</v>
      </c>
      <c r="O387" s="149">
        <f>AVERAGE($D$4:D387)</f>
        <v>2079.6004059032116</v>
      </c>
      <c r="P387" s="149">
        <f>AVERAGE($E$4:E387)</f>
        <v>2419.5887357971633</v>
      </c>
    </row>
    <row r="388" spans="2:16" x14ac:dyDescent="0.25">
      <c r="B388" s="53">
        <v>385</v>
      </c>
      <c r="C388" s="149">
        <v>-929.17160494681866</v>
      </c>
      <c r="D388" s="149">
        <v>2085.3984473738547</v>
      </c>
      <c r="E388" s="149">
        <v>3014.5700523206733</v>
      </c>
      <c r="F388" s="150">
        <v>5.3475000000000009E-2</v>
      </c>
      <c r="G388" s="149">
        <v>51934.993768816297</v>
      </c>
      <c r="H388" s="149">
        <v>2608.8242838304732</v>
      </c>
      <c r="I388" s="149">
        <v>5251.336009974284</v>
      </c>
      <c r="J388" s="149">
        <v>2541.0824480722367</v>
      </c>
      <c r="K388" s="149">
        <v>582</v>
      </c>
      <c r="L388" s="149">
        <v>476</v>
      </c>
      <c r="N388" s="149">
        <f>AVERAGE($C$4:C388)</f>
        <v>-341.51867606293177</v>
      </c>
      <c r="O388" s="149">
        <f>AVERAGE($D$4:D388)</f>
        <v>2079.6154657511875</v>
      </c>
      <c r="P388" s="149">
        <f>AVERAGE($E$4:E388)</f>
        <v>2421.1341418141078</v>
      </c>
    </row>
    <row r="389" spans="2:16" x14ac:dyDescent="0.25">
      <c r="B389" s="53">
        <v>386</v>
      </c>
      <c r="C389" s="149">
        <v>-489.49527401344221</v>
      </c>
      <c r="D389" s="149">
        <v>2085.3984473738547</v>
      </c>
      <c r="E389" s="149">
        <v>2574.8937213872969</v>
      </c>
      <c r="F389" s="150">
        <v>5.3475000000000009E-2</v>
      </c>
      <c r="G389" s="149">
        <v>51276.274521703148</v>
      </c>
      <c r="H389" s="149">
        <v>2612.0622733145869</v>
      </c>
      <c r="I389" s="149">
        <v>5082.9801313174194</v>
      </c>
      <c r="J389" s="149">
        <v>2580.0765037985584</v>
      </c>
      <c r="K389" s="149">
        <v>584</v>
      </c>
      <c r="L389" s="149">
        <v>491</v>
      </c>
      <c r="N389" s="149">
        <f>AVERAGE($C$4:C389)</f>
        <v>-341.9020351249797</v>
      </c>
      <c r="O389" s="149">
        <f>AVERAGE($D$4:D389)</f>
        <v>2079.630447568863</v>
      </c>
      <c r="P389" s="149">
        <f>AVERAGE($E$4:E389)</f>
        <v>2421.5324826938308</v>
      </c>
    </row>
    <row r="390" spans="2:16" x14ac:dyDescent="0.25">
      <c r="B390" s="53">
        <v>387</v>
      </c>
      <c r="C390" s="149">
        <v>-1128.3809786186362</v>
      </c>
      <c r="D390" s="149">
        <v>2085.3984473738547</v>
      </c>
      <c r="E390" s="149">
        <v>3213.7794259924908</v>
      </c>
      <c r="F390" s="150">
        <v>5.3475000000000009E-2</v>
      </c>
      <c r="G390" s="149">
        <v>52864.025932277626</v>
      </c>
      <c r="H390" s="149">
        <v>2619.8015863070277</v>
      </c>
      <c r="I390" s="149">
        <v>5255.0048020993227</v>
      </c>
      <c r="J390" s="149">
        <v>2604.4567998422081</v>
      </c>
      <c r="K390" s="149">
        <v>1048</v>
      </c>
      <c r="L390" s="149">
        <v>612</v>
      </c>
      <c r="N390" s="149">
        <f>AVERAGE($C$4:C390)</f>
        <v>-343.93428045700466</v>
      </c>
      <c r="O390" s="149">
        <f>AVERAGE($D$4:D390)</f>
        <v>2079.6453519611241</v>
      </c>
      <c r="P390" s="149">
        <f>AVERAGE($E$4:E390)</f>
        <v>2423.5796324181169</v>
      </c>
    </row>
    <row r="391" spans="2:16" x14ac:dyDescent="0.25">
      <c r="B391" s="53">
        <v>388</v>
      </c>
      <c r="C391" s="149">
        <v>-643.70750184941244</v>
      </c>
      <c r="D391" s="149">
        <v>2056.6821673019708</v>
      </c>
      <c r="E391" s="149">
        <v>2700.3896691513833</v>
      </c>
      <c r="F391" s="150">
        <v>4.4208333333333336E-2</v>
      </c>
      <c r="G391" s="149">
        <v>51312.328417581935</v>
      </c>
      <c r="H391" s="149">
        <v>2527.6420630662024</v>
      </c>
      <c r="I391" s="149">
        <v>5069.6762409120693</v>
      </c>
      <c r="J391" s="149">
        <v>2571.984565625974</v>
      </c>
      <c r="K391" s="149">
        <v>692</v>
      </c>
      <c r="L391" s="149">
        <v>368</v>
      </c>
      <c r="N391" s="149">
        <f>AVERAGE($C$4:C391)</f>
        <v>-344.70689185234596</v>
      </c>
      <c r="O391" s="149">
        <f>AVERAGE($D$4:D391)</f>
        <v>2079.5861684955075</v>
      </c>
      <c r="P391" s="149">
        <f>AVERAGE($E$4:E391)</f>
        <v>2424.2930603478417</v>
      </c>
    </row>
    <row r="392" spans="2:16" x14ac:dyDescent="0.25">
      <c r="B392" s="53">
        <v>389</v>
      </c>
      <c r="C392" s="149">
        <v>229.65895560621448</v>
      </c>
      <c r="D392" s="149">
        <v>2085.3984473738547</v>
      </c>
      <c r="E392" s="149">
        <v>1855.7394917676402</v>
      </c>
      <c r="F392" s="150">
        <v>5.3475000000000009E-2</v>
      </c>
      <c r="G392" s="149">
        <v>50148.292579847664</v>
      </c>
      <c r="H392" s="149">
        <v>2387.3441174291138</v>
      </c>
      <c r="I392" s="149">
        <v>5008.4493424288221</v>
      </c>
      <c r="J392" s="149">
        <v>2508.2862937417185</v>
      </c>
      <c r="K392" s="149">
        <v>616</v>
      </c>
      <c r="L392" s="149">
        <v>601</v>
      </c>
      <c r="N392" s="149">
        <f>AVERAGE($C$4:C392)</f>
        <v>-343.23037296427765</v>
      </c>
      <c r="O392" s="149">
        <f>AVERAGE($D$4:D392)</f>
        <v>2079.6011100864548</v>
      </c>
      <c r="P392" s="149">
        <f>AVERAGE($E$4:E392)</f>
        <v>2422.8314830507202</v>
      </c>
    </row>
    <row r="393" spans="2:16" x14ac:dyDescent="0.25">
      <c r="B393" s="53">
        <v>390</v>
      </c>
      <c r="C393" s="149">
        <v>407.03969496312538</v>
      </c>
      <c r="D393" s="149">
        <v>2056.6821673019708</v>
      </c>
      <c r="E393" s="149">
        <v>1649.6424723388454</v>
      </c>
      <c r="F393" s="150">
        <v>4.4208333333333336E-2</v>
      </c>
      <c r="G393" s="149">
        <v>50858.59240691585</v>
      </c>
      <c r="H393" s="149">
        <v>2564.8802330945409</v>
      </c>
      <c r="I393" s="149">
        <v>5093.2564347089137</v>
      </c>
      <c r="J393" s="149">
        <v>2568.8641871503796</v>
      </c>
      <c r="K393" s="149">
        <v>1308</v>
      </c>
      <c r="L393" s="149">
        <v>554</v>
      </c>
      <c r="N393" s="149">
        <f>AVERAGE($C$4:C393)</f>
        <v>-341.30660355933554</v>
      </c>
      <c r="O393" s="149">
        <f>AVERAGE($D$4:D393)</f>
        <v>2079.5423435664943</v>
      </c>
      <c r="P393" s="149">
        <f>AVERAGE($E$4:E393)</f>
        <v>2420.8489471258181</v>
      </c>
    </row>
    <row r="394" spans="2:16" x14ac:dyDescent="0.25">
      <c r="B394" s="53">
        <v>391</v>
      </c>
      <c r="C394" s="149">
        <v>-67.72282232201951</v>
      </c>
      <c r="D394" s="149">
        <v>2085.3984473738547</v>
      </c>
      <c r="E394" s="149">
        <v>2153.1212696958742</v>
      </c>
      <c r="F394" s="150">
        <v>5.3475000000000009E-2</v>
      </c>
      <c r="G394" s="149">
        <v>51671.142017043741</v>
      </c>
      <c r="H394" s="149">
        <v>2567.4916662606738</v>
      </c>
      <c r="I394" s="149">
        <v>5245.7565760657972</v>
      </c>
      <c r="J394" s="149">
        <v>2658.9537260589686</v>
      </c>
      <c r="K394" s="149">
        <v>1221</v>
      </c>
      <c r="L394" s="149">
        <v>579</v>
      </c>
      <c r="N394" s="149">
        <f>AVERAGE($C$4:C394)</f>
        <v>-340.60690079402269</v>
      </c>
      <c r="O394" s="149">
        <f>AVERAGE($D$4:D394)</f>
        <v>2079.5573208140836</v>
      </c>
      <c r="P394" s="149">
        <f>AVERAGE($E$4:E394)</f>
        <v>2420.1642216080945</v>
      </c>
    </row>
    <row r="395" spans="2:16" x14ac:dyDescent="0.25">
      <c r="B395" s="53">
        <v>392</v>
      </c>
      <c r="C395" s="149">
        <v>-1236.7641282253767</v>
      </c>
      <c r="D395" s="149">
        <v>2085.3984473738547</v>
      </c>
      <c r="E395" s="149">
        <v>3322.1625755992313</v>
      </c>
      <c r="F395" s="150">
        <v>5.3475000000000009E-2</v>
      </c>
      <c r="G395" s="149">
        <v>52736.144630132338</v>
      </c>
      <c r="H395" s="149">
        <v>2729.1974617606429</v>
      </c>
      <c r="I395" s="149">
        <v>5272.6416165518203</v>
      </c>
      <c r="J395" s="149">
        <v>2603.0638707823773</v>
      </c>
      <c r="K395" s="149">
        <v>778</v>
      </c>
      <c r="L395" s="149">
        <v>493</v>
      </c>
      <c r="N395" s="149">
        <f>AVERAGE($C$4:C395)</f>
        <v>-342.89301617012313</v>
      </c>
      <c r="O395" s="149">
        <f>AVERAGE($D$4:D395)</f>
        <v>2079.5722216471445</v>
      </c>
      <c r="P395" s="149">
        <f>AVERAGE($E$4:E395)</f>
        <v>2422.4652378172559</v>
      </c>
    </row>
    <row r="396" spans="2:16" x14ac:dyDescent="0.25">
      <c r="B396" s="53">
        <v>393</v>
      </c>
      <c r="C396" s="149">
        <v>-1182.3963809729171</v>
      </c>
      <c r="D396" s="149">
        <v>2056.6821673019708</v>
      </c>
      <c r="E396" s="149">
        <v>3239.0785482748879</v>
      </c>
      <c r="F396" s="150">
        <v>4.4208333333333336E-2</v>
      </c>
      <c r="G396" s="149">
        <v>53192.901431441001</v>
      </c>
      <c r="H396" s="149">
        <v>2697.965723799683</v>
      </c>
      <c r="I396" s="149">
        <v>5323.0238745885499</v>
      </c>
      <c r="J396" s="149">
        <v>2560.5251861707002</v>
      </c>
      <c r="K396" s="149">
        <v>1250</v>
      </c>
      <c r="L396" s="149">
        <v>605</v>
      </c>
      <c r="N396" s="149">
        <f>AVERAGE($C$4:C396)</f>
        <v>-345.02915704748386</v>
      </c>
      <c r="O396" s="149">
        <f>AVERAGE($D$4:D396)</f>
        <v>2079.5139772340526</v>
      </c>
      <c r="P396" s="149">
        <f>AVERAGE($E$4:E396)</f>
        <v>2424.5431342815245</v>
      </c>
    </row>
    <row r="397" spans="2:16" x14ac:dyDescent="0.25">
      <c r="B397" s="53">
        <v>394</v>
      </c>
      <c r="C397" s="149">
        <v>1084.0743341104087</v>
      </c>
      <c r="D397" s="149">
        <v>2085.3984473738547</v>
      </c>
      <c r="E397" s="149">
        <v>1001.324113263446</v>
      </c>
      <c r="F397" s="150">
        <v>5.3475000000000009E-2</v>
      </c>
      <c r="G397" s="149">
        <v>49123.680202068361</v>
      </c>
      <c r="H397" s="149">
        <v>2455.1760554496736</v>
      </c>
      <c r="I397" s="149">
        <v>4907.655686829452</v>
      </c>
      <c r="J397" s="149">
        <v>2629.6548566714678</v>
      </c>
      <c r="K397" s="149">
        <v>807</v>
      </c>
      <c r="L397" s="149">
        <v>365</v>
      </c>
      <c r="N397" s="149">
        <f>AVERAGE($C$4:C397)</f>
        <v>-341.401990826271</v>
      </c>
      <c r="O397" s="149">
        <f>AVERAGE($D$4:D397)</f>
        <v>2079.5289124374531</v>
      </c>
      <c r="P397" s="149">
        <f>AVERAGE($E$4:E397)</f>
        <v>2420.930903263712</v>
      </c>
    </row>
    <row r="398" spans="2:16" x14ac:dyDescent="0.25">
      <c r="B398" s="53">
        <v>395</v>
      </c>
      <c r="C398" s="149">
        <v>361.36743465028303</v>
      </c>
      <c r="D398" s="149">
        <v>2085.3984473738547</v>
      </c>
      <c r="E398" s="149">
        <v>1724.0310127235716</v>
      </c>
      <c r="F398" s="150">
        <v>5.3475000000000009E-2</v>
      </c>
      <c r="G398" s="149">
        <v>50531.13877852881</v>
      </c>
      <c r="H398" s="149">
        <v>2642.2134055609968</v>
      </c>
      <c r="I398" s="149">
        <v>4952.8680200714307</v>
      </c>
      <c r="J398" s="149">
        <v>2617.4801254534636</v>
      </c>
      <c r="K398" s="149">
        <v>886</v>
      </c>
      <c r="L398" s="149">
        <v>570</v>
      </c>
      <c r="N398" s="149">
        <f>AVERAGE($C$4:C398)</f>
        <v>-339.62282772379871</v>
      </c>
      <c r="O398" s="149">
        <f>AVERAGE($D$4:D398)</f>
        <v>2079.5437720195705</v>
      </c>
      <c r="P398" s="149">
        <f>AVERAGE($E$4:E398)</f>
        <v>2419.1665997433574</v>
      </c>
    </row>
    <row r="399" spans="2:16" x14ac:dyDescent="0.25">
      <c r="B399" s="53">
        <v>396</v>
      </c>
      <c r="C399" s="149">
        <v>86.450814704860704</v>
      </c>
      <c r="D399" s="149">
        <v>2085.3984473738547</v>
      </c>
      <c r="E399" s="149">
        <v>1998.9476326689939</v>
      </c>
      <c r="F399" s="150">
        <v>5.3475000000000009E-2</v>
      </c>
      <c r="G399" s="149">
        <v>51155.786029684226</v>
      </c>
      <c r="H399" s="149">
        <v>2461.727084507093</v>
      </c>
      <c r="I399" s="149">
        <v>5083.3127751766406</v>
      </c>
      <c r="J399" s="149">
        <v>2682.5231676257931</v>
      </c>
      <c r="K399" s="149">
        <v>965</v>
      </c>
      <c r="L399" s="149">
        <v>757</v>
      </c>
      <c r="N399" s="149">
        <f>AVERAGE($C$4:C399)</f>
        <v>-338.54688418231223</v>
      </c>
      <c r="O399" s="149">
        <f>AVERAGE($D$4:D399)</f>
        <v>2079.5585565532938</v>
      </c>
      <c r="P399" s="149">
        <f>AVERAGE($E$4:E399)</f>
        <v>2418.1054407355937</v>
      </c>
    </row>
    <row r="400" spans="2:16" x14ac:dyDescent="0.25">
      <c r="B400" s="53">
        <v>397</v>
      </c>
      <c r="C400" s="149">
        <v>-1715.407397549161</v>
      </c>
      <c r="D400" s="149">
        <v>2085.3984473738547</v>
      </c>
      <c r="E400" s="149">
        <v>3800.8058449230157</v>
      </c>
      <c r="F400" s="150">
        <v>5.3475000000000009E-2</v>
      </c>
      <c r="G400" s="149">
        <v>54013.854653114562</v>
      </c>
      <c r="H400" s="149">
        <v>2647.6141794940618</v>
      </c>
      <c r="I400" s="149">
        <v>5383.6546393387343</v>
      </c>
      <c r="J400" s="149">
        <v>2599.0400665895368</v>
      </c>
      <c r="K400" s="149">
        <v>1381</v>
      </c>
      <c r="L400" s="149">
        <v>544</v>
      </c>
      <c r="N400" s="149">
        <f>AVERAGE($C$4:C400)</f>
        <v>-342.01504668449576</v>
      </c>
      <c r="O400" s="149">
        <f>AVERAGE($D$4:D400)</f>
        <v>2079.5732666057384</v>
      </c>
      <c r="P400" s="149">
        <f>AVERAGE($E$4:E400)</f>
        <v>2421.5883132902222</v>
      </c>
    </row>
    <row r="401" spans="2:16" x14ac:dyDescent="0.25">
      <c r="B401" s="53">
        <v>398</v>
      </c>
      <c r="C401" s="149">
        <v>-110.78702880579749</v>
      </c>
      <c r="D401" s="149">
        <v>2056.6821673019708</v>
      </c>
      <c r="E401" s="149">
        <v>2167.4691961077683</v>
      </c>
      <c r="F401" s="150">
        <v>4.4208333333333336E-2</v>
      </c>
      <c r="G401" s="149">
        <v>51146.027792356108</v>
      </c>
      <c r="H401" s="149">
        <v>2437.3520670726552</v>
      </c>
      <c r="I401" s="149">
        <v>5143.5898244026494</v>
      </c>
      <c r="J401" s="149">
        <v>2601.2109442076339</v>
      </c>
      <c r="K401" s="149">
        <v>990</v>
      </c>
      <c r="L401" s="149">
        <v>557</v>
      </c>
      <c r="N401" s="149">
        <f>AVERAGE($C$4:C401)</f>
        <v>-341.43407176520253</v>
      </c>
      <c r="O401" s="149">
        <f>AVERAGE($D$4:D401)</f>
        <v>2079.5157512808546</v>
      </c>
      <c r="P401" s="149">
        <f>AVERAGE($E$4:E401)</f>
        <v>2420.9498230460454</v>
      </c>
    </row>
    <row r="402" spans="2:16" x14ac:dyDescent="0.25">
      <c r="B402" s="53">
        <v>399</v>
      </c>
      <c r="C402" s="149">
        <v>6.7657256760248856</v>
      </c>
      <c r="D402" s="149">
        <v>2071.0096039323103</v>
      </c>
      <c r="E402" s="149">
        <v>2064.2438782562854</v>
      </c>
      <c r="F402" s="150">
        <v>4.8841666666666672E-2</v>
      </c>
      <c r="G402" s="149">
        <v>51830.989644615212</v>
      </c>
      <c r="H402" s="149">
        <v>2608.3377581893465</v>
      </c>
      <c r="I402" s="149">
        <v>5122.3731701989054</v>
      </c>
      <c r="J402" s="149">
        <v>2636.4354068681478</v>
      </c>
      <c r="K402" s="149">
        <v>1443</v>
      </c>
      <c r="L402" s="149">
        <v>733</v>
      </c>
      <c r="N402" s="149">
        <f>AVERAGE($C$4:C402)</f>
        <v>-340.56139056860792</v>
      </c>
      <c r="O402" s="149">
        <f>AVERAGE($D$4:D402)</f>
        <v>2079.4944326158206</v>
      </c>
      <c r="P402" s="149">
        <f>AVERAGE($E$4:E402)</f>
        <v>2420.0558231844166</v>
      </c>
    </row>
    <row r="403" spans="2:16" x14ac:dyDescent="0.25">
      <c r="B403" s="53">
        <v>400</v>
      </c>
      <c r="C403" s="149">
        <v>-1423.2343953743962</v>
      </c>
      <c r="D403" s="149">
        <v>2071.0096039323103</v>
      </c>
      <c r="E403" s="149">
        <v>3494.2439993067064</v>
      </c>
      <c r="F403" s="150">
        <v>4.8841666666666672E-2</v>
      </c>
      <c r="G403" s="149">
        <v>53650.829499665837</v>
      </c>
      <c r="H403" s="149">
        <v>2639.8908361797248</v>
      </c>
      <c r="I403" s="149">
        <v>5486.1012261165515</v>
      </c>
      <c r="J403" s="149">
        <v>2453.4939766977163</v>
      </c>
      <c r="K403" s="149">
        <v>1343</v>
      </c>
      <c r="L403" s="149">
        <v>653</v>
      </c>
      <c r="N403" s="149">
        <f>AVERAGE($C$4:C403)</f>
        <v>-343.2680730806224</v>
      </c>
      <c r="O403" s="149">
        <f>AVERAGE($D$4:D403)</f>
        <v>2079.4732205441119</v>
      </c>
      <c r="P403" s="149">
        <f>AVERAGE($E$4:E403)</f>
        <v>2422.7412936247224</v>
      </c>
    </row>
    <row r="404" spans="2:16" x14ac:dyDescent="0.25">
      <c r="B404" s="53">
        <v>401</v>
      </c>
      <c r="C404" s="149">
        <v>-350.99205568755679</v>
      </c>
      <c r="D404" s="149">
        <v>2085.3984473738547</v>
      </c>
      <c r="E404" s="149">
        <v>2436.3905030614114</v>
      </c>
      <c r="F404" s="150">
        <v>5.3475000000000009E-2</v>
      </c>
      <c r="G404" s="149">
        <v>51570.219625175567</v>
      </c>
      <c r="H404" s="149">
        <v>2601.8144017008781</v>
      </c>
      <c r="I404" s="149">
        <v>5165.9090147885727</v>
      </c>
      <c r="J404" s="149">
        <v>2553.4696183208971</v>
      </c>
      <c r="K404" s="149">
        <v>931</v>
      </c>
      <c r="L404" s="149">
        <v>565</v>
      </c>
      <c r="N404" s="149">
        <f>AVERAGE($C$4:C404)</f>
        <v>-343.28733488263475</v>
      </c>
      <c r="O404" s="149">
        <f>AVERAGE($D$4:D404)</f>
        <v>2079.4879966708691</v>
      </c>
      <c r="P404" s="149">
        <f>AVERAGE($E$4:E404)</f>
        <v>2422.7753315534919</v>
      </c>
    </row>
    <row r="405" spans="2:16" x14ac:dyDescent="0.25">
      <c r="B405" s="53">
        <v>402</v>
      </c>
      <c r="C405" s="149">
        <v>-123.38961937202066</v>
      </c>
      <c r="D405" s="149">
        <v>2085.3984473738547</v>
      </c>
      <c r="E405" s="149">
        <v>2208.7880667458753</v>
      </c>
      <c r="F405" s="150">
        <v>5.3475000000000009E-2</v>
      </c>
      <c r="G405" s="149">
        <v>51012.092426218464</v>
      </c>
      <c r="H405" s="149">
        <v>2509.8673502180027</v>
      </c>
      <c r="I405" s="149">
        <v>5120.9995492504859</v>
      </c>
      <c r="J405" s="149">
        <v>2576.701981779177</v>
      </c>
      <c r="K405" s="149">
        <v>905</v>
      </c>
      <c r="L405" s="149">
        <v>431</v>
      </c>
      <c r="N405" s="149">
        <f>AVERAGE($C$4:C405)</f>
        <v>-342.74032564007103</v>
      </c>
      <c r="O405" s="149">
        <f>AVERAGE($D$4:D405)</f>
        <v>2079.5026992845583</v>
      </c>
      <c r="P405" s="149">
        <f>AVERAGE($E$4:E405)</f>
        <v>2422.2430249246172</v>
      </c>
    </row>
    <row r="406" spans="2:16" x14ac:dyDescent="0.25">
      <c r="B406" s="53">
        <v>403</v>
      </c>
      <c r="C406" s="149">
        <v>-1262.4127121722427</v>
      </c>
      <c r="D406" s="149">
        <v>2085.3984473738547</v>
      </c>
      <c r="E406" s="149">
        <v>3347.8111595460973</v>
      </c>
      <c r="F406" s="150">
        <v>5.3475000000000009E-2</v>
      </c>
      <c r="G406" s="149">
        <v>52348.714209149824</v>
      </c>
      <c r="H406" s="149">
        <v>2520.4700368930239</v>
      </c>
      <c r="I406" s="149">
        <v>5241.2821119597938</v>
      </c>
      <c r="J406" s="149">
        <v>2554.6596493259244</v>
      </c>
      <c r="K406" s="149">
        <v>549</v>
      </c>
      <c r="L406" s="149">
        <v>591</v>
      </c>
      <c r="N406" s="149">
        <f>AVERAGE($C$4:C406)</f>
        <v>-345.02239111533697</v>
      </c>
      <c r="O406" s="149">
        <f>AVERAGE($D$4:D406)</f>
        <v>2079.5173289324225</v>
      </c>
      <c r="P406" s="149">
        <f>AVERAGE($E$4:E406)</f>
        <v>2424.5397200477478</v>
      </c>
    </row>
    <row r="407" spans="2:16" x14ac:dyDescent="0.25">
      <c r="B407" s="53">
        <v>404</v>
      </c>
      <c r="C407" s="149">
        <v>-1070.2988043795904</v>
      </c>
      <c r="D407" s="149">
        <v>2085.3984473738547</v>
      </c>
      <c r="E407" s="149">
        <v>3155.697251753445</v>
      </c>
      <c r="F407" s="150">
        <v>5.3475000000000009E-2</v>
      </c>
      <c r="G407" s="149">
        <v>52096.056594298811</v>
      </c>
      <c r="H407" s="149">
        <v>2446.1089663439097</v>
      </c>
      <c r="I407" s="149">
        <v>5154.6394019040763</v>
      </c>
      <c r="J407" s="149">
        <v>2582.1481998205591</v>
      </c>
      <c r="K407" s="149">
        <v>663</v>
      </c>
      <c r="L407" s="149">
        <v>598</v>
      </c>
      <c r="N407" s="149">
        <f>AVERAGE($C$4:C407)</f>
        <v>-346.81762976203072</v>
      </c>
      <c r="O407" s="149">
        <f>AVERAGE($D$4:D407)</f>
        <v>2079.5318861562878</v>
      </c>
      <c r="P407" s="149">
        <f>AVERAGE($E$4:E407)</f>
        <v>2426.3495159183062</v>
      </c>
    </row>
    <row r="408" spans="2:16" x14ac:dyDescent="0.25">
      <c r="B408" s="53">
        <v>405</v>
      </c>
      <c r="C408" s="149">
        <v>214.42098076182469</v>
      </c>
      <c r="D408" s="149">
        <v>2085.3984473738547</v>
      </c>
      <c r="E408" s="149">
        <v>1870.97746661203</v>
      </c>
      <c r="F408" s="150">
        <v>5.3475000000000009E-2</v>
      </c>
      <c r="G408" s="149">
        <v>51224.837948742679</v>
      </c>
      <c r="H408" s="149">
        <v>2564.993710412095</v>
      </c>
      <c r="I408" s="149">
        <v>5149.7923205850002</v>
      </c>
      <c r="J408" s="149">
        <v>2572.7916229420844</v>
      </c>
      <c r="K408" s="149">
        <v>1320</v>
      </c>
      <c r="L408" s="149">
        <v>571</v>
      </c>
      <c r="N408" s="149">
        <f>AVERAGE($C$4:C408)</f>
        <v>-345.43185541505824</v>
      </c>
      <c r="O408" s="149">
        <f>AVERAGE($D$4:D408)</f>
        <v>2079.5463714926273</v>
      </c>
      <c r="P408" s="149">
        <f>AVERAGE($E$4:E408)</f>
        <v>2424.9782269076736</v>
      </c>
    </row>
    <row r="409" spans="2:16" x14ac:dyDescent="0.25">
      <c r="B409" s="53">
        <v>406</v>
      </c>
      <c r="C409" s="149">
        <v>-159.45626041471587</v>
      </c>
      <c r="D409" s="149">
        <v>2071.0096039323103</v>
      </c>
      <c r="E409" s="149">
        <v>2230.4658643470261</v>
      </c>
      <c r="F409" s="150">
        <v>4.8841666666666672E-2</v>
      </c>
      <c r="G409" s="149">
        <v>51751.980010208928</v>
      </c>
      <c r="H409" s="149">
        <v>2561.6774121244312</v>
      </c>
      <c r="I409" s="149">
        <v>5059.339402855654</v>
      </c>
      <c r="J409" s="149">
        <v>2571.3424032565927</v>
      </c>
      <c r="K409" s="149">
        <v>1207</v>
      </c>
      <c r="L409" s="149">
        <v>857</v>
      </c>
      <c r="N409" s="149">
        <f>AVERAGE($C$4:C409)</f>
        <v>-344.97378744707709</v>
      </c>
      <c r="O409" s="149">
        <f>AVERAGE($D$4:D409)</f>
        <v>2079.5253449715428</v>
      </c>
      <c r="P409" s="149">
        <f>AVERAGE($E$4:E409)</f>
        <v>2424.499132418608</v>
      </c>
    </row>
    <row r="410" spans="2:16" x14ac:dyDescent="0.25">
      <c r="B410" s="53">
        <v>407</v>
      </c>
      <c r="C410" s="149">
        <v>-1045.8436561241906</v>
      </c>
      <c r="D410" s="149">
        <v>2085.3984473738547</v>
      </c>
      <c r="E410" s="149">
        <v>3131.2421034980453</v>
      </c>
      <c r="F410" s="150">
        <v>5.3475000000000009E-2</v>
      </c>
      <c r="G410" s="149">
        <v>52102.822888619281</v>
      </c>
      <c r="H410" s="149">
        <v>2553.6256344890339</v>
      </c>
      <c r="I410" s="149">
        <v>5126.2628335769004</v>
      </c>
      <c r="J410" s="149">
        <v>2520.343329642325</v>
      </c>
      <c r="K410" s="149">
        <v>837</v>
      </c>
      <c r="L410" s="149">
        <v>444</v>
      </c>
      <c r="N410" s="149">
        <f>AVERAGE($C$4:C410)</f>
        <v>-346.69582643645577</v>
      </c>
      <c r="O410" s="149">
        <f>AVERAGE($D$4:D410)</f>
        <v>2079.5397751985756</v>
      </c>
      <c r="P410" s="149">
        <f>AVERAGE($E$4:E410)</f>
        <v>2426.2356016350195</v>
      </c>
    </row>
    <row r="411" spans="2:16" x14ac:dyDescent="0.25">
      <c r="B411" s="53">
        <v>408</v>
      </c>
      <c r="C411" s="149">
        <v>684.1429051050759</v>
      </c>
      <c r="D411" s="149">
        <v>2085.3984473738547</v>
      </c>
      <c r="E411" s="149">
        <v>1401.2555422687788</v>
      </c>
      <c r="F411" s="150">
        <v>5.3475000000000009E-2</v>
      </c>
      <c r="G411" s="149">
        <v>50512.265242912043</v>
      </c>
      <c r="H411" s="149">
        <v>2557.1568903446223</v>
      </c>
      <c r="I411" s="149">
        <v>5110.2621418362014</v>
      </c>
      <c r="J411" s="149">
        <v>2495.7383213567819</v>
      </c>
      <c r="K411" s="149">
        <v>1546</v>
      </c>
      <c r="L411" s="149">
        <v>344</v>
      </c>
      <c r="N411" s="149">
        <f>AVERAGE($C$4:C411)</f>
        <v>-344.1692609179716</v>
      </c>
      <c r="O411" s="149">
        <f>AVERAGE($D$4:D411)</f>
        <v>2079.5541346892014</v>
      </c>
      <c r="P411" s="149">
        <f>AVERAGE($E$4:E411)</f>
        <v>2423.7233956071609</v>
      </c>
    </row>
    <row r="412" spans="2:16" x14ac:dyDescent="0.25">
      <c r="B412" s="53">
        <v>409</v>
      </c>
      <c r="C412" s="149">
        <v>-348.33770998687078</v>
      </c>
      <c r="D412" s="149">
        <v>2085.3984473738547</v>
      </c>
      <c r="E412" s="149">
        <v>2433.7361573607254</v>
      </c>
      <c r="F412" s="150">
        <v>5.3475000000000009E-2</v>
      </c>
      <c r="G412" s="149">
        <v>52086.403313132323</v>
      </c>
      <c r="H412" s="149">
        <v>2495.8167202295044</v>
      </c>
      <c r="I412" s="149">
        <v>5167.0770692144033</v>
      </c>
      <c r="J412" s="149">
        <v>2549.8008654490527</v>
      </c>
      <c r="K412" s="149">
        <v>1174</v>
      </c>
      <c r="L412" s="149">
        <v>950</v>
      </c>
      <c r="N412" s="149">
        <f>AVERAGE($C$4:C412)</f>
        <v>-344.17945272498599</v>
      </c>
      <c r="O412" s="149">
        <f>AVERAGE($D$4:D412)</f>
        <v>2079.5684239622688</v>
      </c>
      <c r="P412" s="149">
        <f>AVERAGE($E$4:E412)</f>
        <v>2423.7478766872428</v>
      </c>
    </row>
    <row r="413" spans="2:16" x14ac:dyDescent="0.25">
      <c r="B413" s="53">
        <v>410</v>
      </c>
      <c r="C413" s="149">
        <v>-393.19448423305721</v>
      </c>
      <c r="D413" s="149">
        <v>2085.3984473738547</v>
      </c>
      <c r="E413" s="149">
        <v>2478.5929316069119</v>
      </c>
      <c r="F413" s="150">
        <v>5.3475000000000009E-2</v>
      </c>
      <c r="G413" s="149">
        <v>51825.1705849563</v>
      </c>
      <c r="H413" s="149">
        <v>2494.5825121271346</v>
      </c>
      <c r="I413" s="149">
        <v>5125.699063280721</v>
      </c>
      <c r="J413" s="149">
        <v>2501.1093835013467</v>
      </c>
      <c r="K413" s="149">
        <v>939</v>
      </c>
      <c r="L413" s="149">
        <v>959</v>
      </c>
      <c r="N413" s="149">
        <f>AVERAGE($C$4:C413)</f>
        <v>-344.29900158232277</v>
      </c>
      <c r="O413" s="149">
        <f>AVERAGE($D$4:D413)</f>
        <v>2079.5826435315657</v>
      </c>
      <c r="P413" s="149">
        <f>AVERAGE($E$4:E413)</f>
        <v>2423.8816451138764</v>
      </c>
    </row>
    <row r="414" spans="2:16" x14ac:dyDescent="0.25">
      <c r="B414" s="53">
        <v>411</v>
      </c>
      <c r="C414" s="149">
        <v>-525.57903351676487</v>
      </c>
      <c r="D414" s="149">
        <v>2085.3984473738547</v>
      </c>
      <c r="E414" s="149">
        <v>2610.9774808906195</v>
      </c>
      <c r="F414" s="150">
        <v>5.3475000000000009E-2</v>
      </c>
      <c r="G414" s="149">
        <v>51523.188032619233</v>
      </c>
      <c r="H414" s="149">
        <v>2555.243767424101</v>
      </c>
      <c r="I414" s="149">
        <v>5038.6108231119679</v>
      </c>
      <c r="J414" s="149">
        <v>2577.073129431431</v>
      </c>
      <c r="K414" s="149">
        <v>1047</v>
      </c>
      <c r="L414" s="149">
        <v>334</v>
      </c>
      <c r="N414" s="149">
        <f>AVERAGE($C$4:C414)</f>
        <v>-344.74007221963285</v>
      </c>
      <c r="O414" s="149">
        <f>AVERAGE($D$4:D414)</f>
        <v>2079.5967939058778</v>
      </c>
      <c r="P414" s="149">
        <f>AVERAGE($E$4:E414)</f>
        <v>2424.3368661254985</v>
      </c>
    </row>
    <row r="415" spans="2:16" x14ac:dyDescent="0.25">
      <c r="B415" s="53">
        <v>412</v>
      </c>
      <c r="C415" s="149">
        <v>-887.74566422831504</v>
      </c>
      <c r="D415" s="149">
        <v>2056.6821673019708</v>
      </c>
      <c r="E415" s="149">
        <v>2944.4278315302859</v>
      </c>
      <c r="F415" s="150">
        <v>4.4208333333333336E-2</v>
      </c>
      <c r="G415" s="149">
        <v>51730.923257461836</v>
      </c>
      <c r="H415" s="149">
        <v>2602.7702477669372</v>
      </c>
      <c r="I415" s="149">
        <v>5107.3577632718261</v>
      </c>
      <c r="J415" s="149">
        <v>2588.7219954717557</v>
      </c>
      <c r="K415" s="149">
        <v>680</v>
      </c>
      <c r="L415" s="149">
        <v>364</v>
      </c>
      <c r="N415" s="149">
        <f>AVERAGE($C$4:C415)</f>
        <v>-346.058046957518</v>
      </c>
      <c r="O415" s="149">
        <f>AVERAGE($D$4:D415)</f>
        <v>2079.5411758801401</v>
      </c>
      <c r="P415" s="149">
        <f>AVERAGE($E$4:E415)</f>
        <v>2425.5992228376463</v>
      </c>
    </row>
    <row r="416" spans="2:16" x14ac:dyDescent="0.25">
      <c r="B416" s="53">
        <v>413</v>
      </c>
      <c r="C416" s="149">
        <v>-483.49940410419185</v>
      </c>
      <c r="D416" s="149">
        <v>2085.3984473738547</v>
      </c>
      <c r="E416" s="149">
        <v>2568.8978514780465</v>
      </c>
      <c r="F416" s="150">
        <v>5.3475000000000009E-2</v>
      </c>
      <c r="G416" s="149">
        <v>51807.903434243657</v>
      </c>
      <c r="H416" s="149">
        <v>2730.4634953366694</v>
      </c>
      <c r="I416" s="149">
        <v>5141.1019333434724</v>
      </c>
      <c r="J416" s="149">
        <v>2524.6772296774952</v>
      </c>
      <c r="K416" s="149">
        <v>1074</v>
      </c>
      <c r="L416" s="149">
        <v>419</v>
      </c>
      <c r="N416" s="149">
        <f>AVERAGE($C$4:C416)</f>
        <v>-346.3908347472194</v>
      </c>
      <c r="O416" s="149">
        <f>AVERAGE($D$4:D416)</f>
        <v>2079.555358135573</v>
      </c>
      <c r="P416" s="149">
        <f>AVERAGE($E$4:E416)</f>
        <v>2425.9461928827805</v>
      </c>
    </row>
    <row r="417" spans="2:16" x14ac:dyDescent="0.25">
      <c r="B417" s="53">
        <v>414</v>
      </c>
      <c r="C417" s="149">
        <v>-2317.2257415179492</v>
      </c>
      <c r="D417" s="149">
        <v>2085.3984473738547</v>
      </c>
      <c r="E417" s="149">
        <v>4402.6241888918039</v>
      </c>
      <c r="F417" s="150">
        <v>5.3475000000000009E-2</v>
      </c>
      <c r="G417" s="149">
        <v>54436.300055417945</v>
      </c>
      <c r="H417" s="149">
        <v>2507.1522176897442</v>
      </c>
      <c r="I417" s="149">
        <v>5410.492895474531</v>
      </c>
      <c r="J417" s="149">
        <v>2524.8362446004558</v>
      </c>
      <c r="K417" s="149">
        <v>1022</v>
      </c>
      <c r="L417" s="149">
        <v>761</v>
      </c>
      <c r="N417" s="149">
        <f>AVERAGE($C$4:C417)</f>
        <v>-351.15130553652068</v>
      </c>
      <c r="O417" s="149">
        <f>AVERAGE($D$4:D417)</f>
        <v>2079.5694718776945</v>
      </c>
      <c r="P417" s="149">
        <f>AVERAGE($E$4:E417)</f>
        <v>2430.720777414203</v>
      </c>
    </row>
    <row r="418" spans="2:16" x14ac:dyDescent="0.25">
      <c r="B418" s="53">
        <v>415</v>
      </c>
      <c r="C418" s="149">
        <v>-2210.8564884653297</v>
      </c>
      <c r="D418" s="149">
        <v>2049.5414942627558</v>
      </c>
      <c r="E418" s="149">
        <v>4260.3979827280855</v>
      </c>
      <c r="F418" s="150">
        <v>4.1891666666666667E-2</v>
      </c>
      <c r="G418" s="149">
        <v>53796.508103015367</v>
      </c>
      <c r="H418" s="149">
        <v>2476.82675100087</v>
      </c>
      <c r="I418" s="149">
        <v>5341.5128927343994</v>
      </c>
      <c r="J418" s="149">
        <v>2540.1325193315306</v>
      </c>
      <c r="K418" s="149">
        <v>702</v>
      </c>
      <c r="L418" s="149">
        <v>703</v>
      </c>
      <c r="N418" s="149">
        <f>AVERAGE($C$4:C418)</f>
        <v>-355.6325228447829</v>
      </c>
      <c r="O418" s="149">
        <f>AVERAGE($D$4:D418)</f>
        <v>2079.4971153051283</v>
      </c>
      <c r="P418" s="149">
        <f>AVERAGE($E$4:E418)</f>
        <v>2435.1296381498992</v>
      </c>
    </row>
    <row r="419" spans="2:16" x14ac:dyDescent="0.25">
      <c r="B419" s="53">
        <v>416</v>
      </c>
      <c r="C419" s="149">
        <v>-613.59327163244825</v>
      </c>
      <c r="D419" s="149">
        <v>2056.6821673019708</v>
      </c>
      <c r="E419" s="149">
        <v>2670.2754389344191</v>
      </c>
      <c r="F419" s="150">
        <v>4.4208333333333336E-2</v>
      </c>
      <c r="G419" s="149">
        <v>52018.42666892556</v>
      </c>
      <c r="H419" s="149">
        <v>2545.2047707673196</v>
      </c>
      <c r="I419" s="149">
        <v>5226.907840554195</v>
      </c>
      <c r="J419" s="149">
        <v>2624.9312973975575</v>
      </c>
      <c r="K419" s="149">
        <v>1172</v>
      </c>
      <c r="L419" s="149">
        <v>404</v>
      </c>
      <c r="N419" s="149">
        <f>AVERAGE($C$4:C419)</f>
        <v>-356.25262079859937</v>
      </c>
      <c r="O419" s="149">
        <f>AVERAGE($D$4:D419)</f>
        <v>2079.4422716801209</v>
      </c>
      <c r="P419" s="149">
        <f>AVERAGE($E$4:E419)</f>
        <v>2435.6948924787084</v>
      </c>
    </row>
    <row r="420" spans="2:16" x14ac:dyDescent="0.25">
      <c r="B420" s="53">
        <v>417</v>
      </c>
      <c r="C420" s="149">
        <v>827.89160515903836</v>
      </c>
      <c r="D420" s="149">
        <v>2056.6821673019708</v>
      </c>
      <c r="E420" s="149">
        <v>1228.7905621429325</v>
      </c>
      <c r="F420" s="150">
        <v>4.4208333333333336E-2</v>
      </c>
      <c r="G420" s="149">
        <v>50139.021568428725</v>
      </c>
      <c r="H420" s="149">
        <v>2729.6969187814298</v>
      </c>
      <c r="I420" s="149">
        <v>5025.4548504653358</v>
      </c>
      <c r="J420" s="149">
        <v>2556.3431349648326</v>
      </c>
      <c r="K420" s="149">
        <v>704</v>
      </c>
      <c r="L420" s="149">
        <v>880</v>
      </c>
      <c r="N420" s="149">
        <f>AVERAGE($C$4:C420)</f>
        <v>-353.41294639582327</v>
      </c>
      <c r="O420" s="149">
        <f>AVERAGE($D$4:D420)</f>
        <v>2079.3876910940821</v>
      </c>
      <c r="P420" s="149">
        <f>AVERAGE($E$4:E420)</f>
        <v>2432.8006374898937</v>
      </c>
    </row>
    <row r="421" spans="2:16" x14ac:dyDescent="0.25">
      <c r="B421" s="53">
        <v>418</v>
      </c>
      <c r="C421" s="149">
        <v>-752.47038087791134</v>
      </c>
      <c r="D421" s="149">
        <v>2085.3984473738547</v>
      </c>
      <c r="E421" s="149">
        <v>2837.868828251766</v>
      </c>
      <c r="F421" s="150">
        <v>5.3475000000000009E-2</v>
      </c>
      <c r="G421" s="149">
        <v>51874.35474243827</v>
      </c>
      <c r="H421" s="149">
        <v>2579.9484197159968</v>
      </c>
      <c r="I421" s="149">
        <v>5304.1835003657216</v>
      </c>
      <c r="J421" s="149">
        <v>2672.3483255033793</v>
      </c>
      <c r="K421" s="149">
        <v>467</v>
      </c>
      <c r="L421" s="149">
        <v>596</v>
      </c>
      <c r="N421" s="149">
        <f>AVERAGE($C$4:C421)</f>
        <v>-354.36762925343589</v>
      </c>
      <c r="O421" s="149">
        <f>AVERAGE($D$4:D421)</f>
        <v>2079.4020708937946</v>
      </c>
      <c r="P421" s="149">
        <f>AVERAGE($E$4:E421)</f>
        <v>2433.7697001472184</v>
      </c>
    </row>
    <row r="422" spans="2:16" x14ac:dyDescent="0.25">
      <c r="B422" s="53">
        <v>419</v>
      </c>
      <c r="C422" s="149">
        <v>-984.11145198658005</v>
      </c>
      <c r="D422" s="149">
        <v>2056.6821673019708</v>
      </c>
      <c r="E422" s="149">
        <v>3040.7936192885509</v>
      </c>
      <c r="F422" s="150">
        <v>4.4208333333333336E-2</v>
      </c>
      <c r="G422" s="149">
        <v>52775.832382360786</v>
      </c>
      <c r="H422" s="149">
        <v>2599.1059798390133</v>
      </c>
      <c r="I422" s="149">
        <v>5381.6923007011483</v>
      </c>
      <c r="J422" s="149">
        <v>2529.5036161714752</v>
      </c>
      <c r="K422" s="149">
        <v>1178</v>
      </c>
      <c r="L422" s="149">
        <v>579</v>
      </c>
      <c r="N422" s="149">
        <f>AVERAGE($C$4:C422)</f>
        <v>-355.87059780411164</v>
      </c>
      <c r="O422" s="149">
        <f>AVERAGE($D$4:D422)</f>
        <v>2079.3478467802106</v>
      </c>
      <c r="P422" s="149">
        <f>AVERAGE($E$4:E422)</f>
        <v>2435.21844458431</v>
      </c>
    </row>
    <row r="423" spans="2:16" x14ac:dyDescent="0.25">
      <c r="B423" s="53">
        <v>420</v>
      </c>
      <c r="C423" s="149">
        <v>-35.18437895206489</v>
      </c>
      <c r="D423" s="149">
        <v>2071.0096039323103</v>
      </c>
      <c r="E423" s="149">
        <v>2106.1939828843751</v>
      </c>
      <c r="F423" s="150">
        <v>4.8841666666666672E-2</v>
      </c>
      <c r="G423" s="149">
        <v>51128.518035826441</v>
      </c>
      <c r="H423" s="149">
        <v>2644.0735342522585</v>
      </c>
      <c r="I423" s="149">
        <v>5143.7940599645226</v>
      </c>
      <c r="J423" s="149">
        <v>2550.3695014657264</v>
      </c>
      <c r="K423" s="149">
        <v>871</v>
      </c>
      <c r="L423" s="149">
        <v>579</v>
      </c>
      <c r="N423" s="149">
        <f>AVERAGE($C$4:C423)</f>
        <v>-355.10705918779729</v>
      </c>
      <c r="O423" s="149">
        <f>AVERAGE($D$4:D423)</f>
        <v>2079.3279938210485</v>
      </c>
      <c r="P423" s="149">
        <f>AVERAGE($E$4:E423)</f>
        <v>2434.4350530088341</v>
      </c>
    </row>
    <row r="424" spans="2:16" x14ac:dyDescent="0.25">
      <c r="B424" s="53">
        <v>421</v>
      </c>
      <c r="C424" s="149">
        <v>1172.1784699545556</v>
      </c>
      <c r="D424" s="149">
        <v>2071.0096039323103</v>
      </c>
      <c r="E424" s="149">
        <v>898.83113397775458</v>
      </c>
      <c r="F424" s="150">
        <v>4.8841666666666672E-2</v>
      </c>
      <c r="G424" s="149">
        <v>49768.848742109541</v>
      </c>
      <c r="H424" s="149">
        <v>2482.5629639768877</v>
      </c>
      <c r="I424" s="149">
        <v>4981.3894779835609</v>
      </c>
      <c r="J424" s="149">
        <v>2614.8189211384397</v>
      </c>
      <c r="K424" s="149">
        <v>1169</v>
      </c>
      <c r="L424" s="149">
        <v>690</v>
      </c>
      <c r="N424" s="149">
        <f>AVERAGE($C$4:C424)</f>
        <v>-351.47930258650905</v>
      </c>
      <c r="O424" s="149">
        <f>AVERAGE($D$4:D424)</f>
        <v>2079.3082351752319</v>
      </c>
      <c r="P424" s="149">
        <f>AVERAGE($E$4:E424)</f>
        <v>2430.7875377617293</v>
      </c>
    </row>
    <row r="425" spans="2:16" x14ac:dyDescent="0.25">
      <c r="B425" s="53">
        <v>422</v>
      </c>
      <c r="C425" s="149">
        <v>-1047.5048496894224</v>
      </c>
      <c r="D425" s="149">
        <v>2071.0096039323103</v>
      </c>
      <c r="E425" s="149">
        <v>3118.5144536217326</v>
      </c>
      <c r="F425" s="150">
        <v>4.8841666666666672E-2</v>
      </c>
      <c r="G425" s="149">
        <v>52375.778607066051</v>
      </c>
      <c r="H425" s="149">
        <v>2561.2274952805765</v>
      </c>
      <c r="I425" s="149">
        <v>5161.5235818972042</v>
      </c>
      <c r="J425" s="149">
        <v>2519.3460013226422</v>
      </c>
      <c r="K425" s="149">
        <v>782</v>
      </c>
      <c r="L425" s="149">
        <v>746</v>
      </c>
      <c r="N425" s="149">
        <f>AVERAGE($C$4:C425)</f>
        <v>-353.12865222419367</v>
      </c>
      <c r="O425" s="149">
        <f>AVERAGE($D$4:D425)</f>
        <v>2079.2885701722867</v>
      </c>
      <c r="P425" s="149">
        <f>AVERAGE($E$4:E425)</f>
        <v>2432.4172223964688</v>
      </c>
    </row>
    <row r="426" spans="2:16" x14ac:dyDescent="0.25">
      <c r="B426" s="53">
        <v>423</v>
      </c>
      <c r="C426" s="149">
        <v>-946.66995179340847</v>
      </c>
      <c r="D426" s="149">
        <v>2056.6821673019708</v>
      </c>
      <c r="E426" s="149">
        <v>3003.3521190953793</v>
      </c>
      <c r="F426" s="150">
        <v>4.4208333333333336E-2</v>
      </c>
      <c r="G426" s="149">
        <v>52570.864087829337</v>
      </c>
      <c r="H426" s="149">
        <v>2474.3365514529169</v>
      </c>
      <c r="I426" s="149">
        <v>5160.9991143425341</v>
      </c>
      <c r="J426" s="149">
        <v>2523.7998116262002</v>
      </c>
      <c r="K426" s="149">
        <v>1328</v>
      </c>
      <c r="L426" s="149">
        <v>622</v>
      </c>
      <c r="N426" s="149">
        <f>AVERAGE($C$4:C426)</f>
        <v>-354.53182314516113</v>
      </c>
      <c r="O426" s="149">
        <f>AVERAGE($D$4:D426)</f>
        <v>2079.2351271394964</v>
      </c>
      <c r="P426" s="149">
        <f>AVERAGE($E$4:E426)</f>
        <v>2433.7669502846456</v>
      </c>
    </row>
    <row r="427" spans="2:16" x14ac:dyDescent="0.25">
      <c r="B427" s="53">
        <v>424</v>
      </c>
      <c r="C427" s="149">
        <v>713.30184035800221</v>
      </c>
      <c r="D427" s="149">
        <v>2085.3984473738547</v>
      </c>
      <c r="E427" s="149">
        <v>1372.0966070158524</v>
      </c>
      <c r="F427" s="150">
        <v>5.3475000000000009E-2</v>
      </c>
      <c r="G427" s="149">
        <v>50518.514938562614</v>
      </c>
      <c r="H427" s="149">
        <v>2644.001304879218</v>
      </c>
      <c r="I427" s="149">
        <v>5095.726095261175</v>
      </c>
      <c r="J427" s="149">
        <v>2681.1283181139424</v>
      </c>
      <c r="K427" s="149">
        <v>1141</v>
      </c>
      <c r="L427" s="149">
        <v>534</v>
      </c>
      <c r="N427" s="149">
        <f>AVERAGE($C$4:C427)</f>
        <v>-352.01334752369138</v>
      </c>
      <c r="O427" s="149">
        <f>AVERAGE($D$4:D427)</f>
        <v>2079.2496632721245</v>
      </c>
      <c r="P427" s="149">
        <f>AVERAGE($E$4:E427)</f>
        <v>2431.2630107958043</v>
      </c>
    </row>
    <row r="428" spans="2:16" x14ac:dyDescent="0.25">
      <c r="B428" s="53">
        <v>425</v>
      </c>
      <c r="C428" s="149">
        <v>-1012.1253758261546</v>
      </c>
      <c r="D428" s="149">
        <v>2085.3984473738547</v>
      </c>
      <c r="E428" s="149">
        <v>3097.5238232000092</v>
      </c>
      <c r="F428" s="150">
        <v>5.3475000000000009E-2</v>
      </c>
      <c r="G428" s="149">
        <v>52034.229287688984</v>
      </c>
      <c r="H428" s="149">
        <v>2469.227573052417</v>
      </c>
      <c r="I428" s="149">
        <v>5264.978561076432</v>
      </c>
      <c r="J428" s="149">
        <v>2417.5799130216628</v>
      </c>
      <c r="K428" s="149">
        <v>589</v>
      </c>
      <c r="L428" s="149">
        <v>714</v>
      </c>
      <c r="N428" s="149">
        <f>AVERAGE($C$4:C428)</f>
        <v>-353.56655229616774</v>
      </c>
      <c r="O428" s="149">
        <f>AVERAGE($D$4:D428)</f>
        <v>2079.2641309994228</v>
      </c>
      <c r="P428" s="149">
        <f>AVERAGE($E$4:E428)</f>
        <v>2432.8306832955786</v>
      </c>
    </row>
    <row r="429" spans="2:16" x14ac:dyDescent="0.25">
      <c r="B429" s="53">
        <v>426</v>
      </c>
      <c r="C429" s="149">
        <v>-609.85763732845908</v>
      </c>
      <c r="D429" s="149">
        <v>2056.6821673019708</v>
      </c>
      <c r="E429" s="149">
        <v>2666.5398046304299</v>
      </c>
      <c r="F429" s="150">
        <v>4.4208333333333336E-2</v>
      </c>
      <c r="G429" s="149">
        <v>51891.048385967864</v>
      </c>
      <c r="H429" s="149">
        <v>2504.6194200233003</v>
      </c>
      <c r="I429" s="149">
        <v>5215.9136100443202</v>
      </c>
      <c r="J429" s="149">
        <v>2511.8021385737475</v>
      </c>
      <c r="K429" s="149">
        <v>737</v>
      </c>
      <c r="L429" s="149">
        <v>881</v>
      </c>
      <c r="N429" s="149">
        <f>AVERAGE($C$4:C429)</f>
        <v>-354.1681745615017</v>
      </c>
      <c r="O429" s="149">
        <f>AVERAGE($D$4:D429)</f>
        <v>2079.2111216949688</v>
      </c>
      <c r="P429" s="149">
        <f>AVERAGE($E$4:E429)</f>
        <v>2433.3792962564589</v>
      </c>
    </row>
    <row r="430" spans="2:16" x14ac:dyDescent="0.25">
      <c r="B430" s="53">
        <v>427</v>
      </c>
      <c r="C430" s="149">
        <v>-755.42515847414961</v>
      </c>
      <c r="D430" s="149">
        <v>2071.0096039323103</v>
      </c>
      <c r="E430" s="149">
        <v>2826.4347624064599</v>
      </c>
      <c r="F430" s="150">
        <v>4.8841666666666672E-2</v>
      </c>
      <c r="G430" s="149">
        <v>52409.725245415626</v>
      </c>
      <c r="H430" s="149">
        <v>2494.6787453443153</v>
      </c>
      <c r="I430" s="149">
        <v>5402.467689714128</v>
      </c>
      <c r="J430" s="149">
        <v>2625.9968958106465</v>
      </c>
      <c r="K430" s="149">
        <v>1033</v>
      </c>
      <c r="L430" s="149">
        <v>613</v>
      </c>
      <c r="N430" s="149">
        <f>AVERAGE($C$4:C430)</f>
        <v>-355.10788646762035</v>
      </c>
      <c r="O430" s="149">
        <f>AVERAGE($D$4:D430)</f>
        <v>2079.1919143934169</v>
      </c>
      <c r="P430" s="149">
        <f>AVERAGE($E$4:E430)</f>
        <v>2434.2998008610257</v>
      </c>
    </row>
    <row r="431" spans="2:16" x14ac:dyDescent="0.25">
      <c r="B431" s="53">
        <v>428</v>
      </c>
      <c r="C431" s="149">
        <v>186.82781498103463</v>
      </c>
      <c r="D431" s="149">
        <v>2085.3984473738547</v>
      </c>
      <c r="E431" s="149">
        <v>1898.57063239282</v>
      </c>
      <c r="F431" s="150">
        <v>5.3475000000000009E-2</v>
      </c>
      <c r="G431" s="149">
        <v>50696.280242622532</v>
      </c>
      <c r="H431" s="149">
        <v>2516.9108527713661</v>
      </c>
      <c r="I431" s="149">
        <v>5161.2607521699611</v>
      </c>
      <c r="J431" s="149">
        <v>2585.3568856517177</v>
      </c>
      <c r="K431" s="149">
        <v>890</v>
      </c>
      <c r="L431" s="149">
        <v>462</v>
      </c>
      <c r="N431" s="149">
        <f>AVERAGE($C$4:C431)</f>
        <v>-353.84168155769362</v>
      </c>
      <c r="O431" s="149">
        <f>AVERAGE($D$4:D431)</f>
        <v>2079.2064156386982</v>
      </c>
      <c r="P431" s="149">
        <f>AVERAGE($E$4:E431)</f>
        <v>2433.0480971963802</v>
      </c>
    </row>
    <row r="432" spans="2:16" x14ac:dyDescent="0.25">
      <c r="B432" s="53">
        <v>429</v>
      </c>
      <c r="C432" s="149">
        <v>-1498.8702178745921</v>
      </c>
      <c r="D432" s="149">
        <v>2085.3984473738547</v>
      </c>
      <c r="E432" s="149">
        <v>3584.2686652484467</v>
      </c>
      <c r="F432" s="150">
        <v>5.3475000000000009E-2</v>
      </c>
      <c r="G432" s="149">
        <v>53339.673180105776</v>
      </c>
      <c r="H432" s="149">
        <v>2500.3765455477114</v>
      </c>
      <c r="I432" s="149">
        <v>5323.5562004344056</v>
      </c>
      <c r="J432" s="149">
        <v>2638.86614102464</v>
      </c>
      <c r="K432" s="149">
        <v>909</v>
      </c>
      <c r="L432" s="149">
        <v>780</v>
      </c>
      <c r="N432" s="149">
        <f>AVERAGE($C$4:C432)</f>
        <v>-356.51074574491247</v>
      </c>
      <c r="O432" s="149">
        <f>AVERAGE($D$4:D432)</f>
        <v>2079.2208492791065</v>
      </c>
      <c r="P432" s="149">
        <f>AVERAGE($E$4:E432)</f>
        <v>2435.7315950240072</v>
      </c>
    </row>
    <row r="433" spans="2:16" x14ac:dyDescent="0.25">
      <c r="B433" s="53">
        <v>430</v>
      </c>
      <c r="C433" s="149">
        <v>-147.1407315110132</v>
      </c>
      <c r="D433" s="149">
        <v>2085.3984473738547</v>
      </c>
      <c r="E433" s="149">
        <v>2232.5391788848679</v>
      </c>
      <c r="F433" s="150">
        <v>5.3475000000000009E-2</v>
      </c>
      <c r="G433" s="149">
        <v>50988.034212992767</v>
      </c>
      <c r="H433" s="149">
        <v>2499.9434702143253</v>
      </c>
      <c r="I433" s="149">
        <v>5070.3283977043457</v>
      </c>
      <c r="J433" s="149">
        <v>2577.5499099295453</v>
      </c>
      <c r="K433" s="149">
        <v>1127</v>
      </c>
      <c r="L433" s="149">
        <v>215</v>
      </c>
      <c r="N433" s="149">
        <f>AVERAGE($C$4:C433)</f>
        <v>-356.02383873506625</v>
      </c>
      <c r="O433" s="149">
        <f>AVERAGE($D$4:D433)</f>
        <v>2079.2352157863038</v>
      </c>
      <c r="P433" s="149">
        <f>AVERAGE($E$4:E433)</f>
        <v>2435.2590545213579</v>
      </c>
    </row>
    <row r="434" spans="2:16" x14ac:dyDescent="0.25">
      <c r="B434" s="53">
        <v>431</v>
      </c>
      <c r="C434" s="149">
        <v>213.06582239078307</v>
      </c>
      <c r="D434" s="149">
        <v>2085.3984473738547</v>
      </c>
      <c r="E434" s="149">
        <v>1872.3326249830716</v>
      </c>
      <c r="F434" s="150">
        <v>5.3475000000000009E-2</v>
      </c>
      <c r="G434" s="149">
        <v>51128.166109761893</v>
      </c>
      <c r="H434" s="149">
        <v>2542.5596484393054</v>
      </c>
      <c r="I434" s="149">
        <v>5087.4416739476164</v>
      </c>
      <c r="J434" s="149">
        <v>2544.2105446076725</v>
      </c>
      <c r="K434" s="149">
        <v>1280</v>
      </c>
      <c r="L434" s="149">
        <v>626</v>
      </c>
      <c r="N434" s="149">
        <f>AVERAGE($C$4:C434)</f>
        <v>-354.70344508976262</v>
      </c>
      <c r="O434" s="149">
        <f>AVERAGE($D$4:D434)</f>
        <v>2079.2495156275745</v>
      </c>
      <c r="P434" s="149">
        <f>AVERAGE($E$4:E434)</f>
        <v>2433.9529607173249</v>
      </c>
    </row>
    <row r="435" spans="2:16" x14ac:dyDescent="0.25">
      <c r="B435" s="53">
        <v>432</v>
      </c>
      <c r="C435" s="149">
        <v>-341.59122305585015</v>
      </c>
      <c r="D435" s="149">
        <v>2085.3984473738547</v>
      </c>
      <c r="E435" s="149">
        <v>2426.9896704297048</v>
      </c>
      <c r="F435" s="150">
        <v>5.3475000000000009E-2</v>
      </c>
      <c r="G435" s="149">
        <v>50969.290885128692</v>
      </c>
      <c r="H435" s="149">
        <v>2574.7718506325809</v>
      </c>
      <c r="I435" s="149">
        <v>5068.9408803709503</v>
      </c>
      <c r="J435" s="149">
        <v>2624.3026045495671</v>
      </c>
      <c r="K435" s="149">
        <v>531</v>
      </c>
      <c r="L435" s="149">
        <v>429</v>
      </c>
      <c r="N435" s="149">
        <f>AVERAGE($C$4:C435)</f>
        <v>-354.6730927239434</v>
      </c>
      <c r="O435" s="149">
        <f>AVERAGE($D$4:D435)</f>
        <v>2079.263749265876</v>
      </c>
      <c r="P435" s="149">
        <f>AVERAGE($E$4:E435)</f>
        <v>2433.9368419898069</v>
      </c>
    </row>
    <row r="436" spans="2:16" x14ac:dyDescent="0.25">
      <c r="B436" s="53">
        <v>433</v>
      </c>
      <c r="C436" s="149">
        <v>-1919.204053553035</v>
      </c>
      <c r="D436" s="149">
        <v>2085.3984473738547</v>
      </c>
      <c r="E436" s="149">
        <v>4004.6025009268897</v>
      </c>
      <c r="F436" s="150">
        <v>5.3475000000000009E-2</v>
      </c>
      <c r="G436" s="149">
        <v>53657.10405561221</v>
      </c>
      <c r="H436" s="149">
        <v>2669.5227669386159</v>
      </c>
      <c r="I436" s="149">
        <v>5316.5814473214632</v>
      </c>
      <c r="J436" s="149">
        <v>2632.7082536550593</v>
      </c>
      <c r="K436" s="149">
        <v>684</v>
      </c>
      <c r="L436" s="149">
        <v>641</v>
      </c>
      <c r="N436" s="149">
        <f>AVERAGE($C$4:C436)</f>
        <v>-358.28632819929925</v>
      </c>
      <c r="O436" s="149">
        <f>AVERAGE($D$4:D436)</f>
        <v>2079.27791715989</v>
      </c>
      <c r="P436" s="149">
        <f>AVERAGE($E$4:E436)</f>
        <v>2437.5642453591768</v>
      </c>
    </row>
    <row r="437" spans="2:16" x14ac:dyDescent="0.25">
      <c r="B437" s="53">
        <v>434</v>
      </c>
      <c r="C437" s="149">
        <v>561.41329428375229</v>
      </c>
      <c r="D437" s="149">
        <v>2056.6821673019708</v>
      </c>
      <c r="E437" s="149">
        <v>1495.2688730182185</v>
      </c>
      <c r="F437" s="150">
        <v>4.4208333333333336E-2</v>
      </c>
      <c r="G437" s="149">
        <v>50815.106801063201</v>
      </c>
      <c r="H437" s="149">
        <v>2612.6864623087295</v>
      </c>
      <c r="I437" s="149">
        <v>5092.3000600279702</v>
      </c>
      <c r="J437" s="149">
        <v>2600.495725915267</v>
      </c>
      <c r="K437" s="149">
        <v>903</v>
      </c>
      <c r="L437" s="149">
        <v>1030</v>
      </c>
      <c r="N437" s="149">
        <f>AVERAGE($C$4:C437)</f>
        <v>-356.16720464519079</v>
      </c>
      <c r="O437" s="149">
        <f>AVERAGE($D$4:D437)</f>
        <v>2079.2258532201249</v>
      </c>
      <c r="P437" s="149">
        <f>AVERAGE($E$4:E437)</f>
        <v>2435.3930578653035</v>
      </c>
    </row>
    <row r="438" spans="2:16" x14ac:dyDescent="0.25">
      <c r="B438" s="53">
        <v>435</v>
      </c>
      <c r="C438" s="149">
        <v>-1451.9705601820369</v>
      </c>
      <c r="D438" s="149">
        <v>2078.1963534172628</v>
      </c>
      <c r="E438" s="149">
        <v>3530.1669135992997</v>
      </c>
      <c r="F438" s="150">
        <v>5.115833333333334E-2</v>
      </c>
      <c r="G438" s="149">
        <v>52439.558834858646</v>
      </c>
      <c r="H438" s="149">
        <v>2562.5333959187824</v>
      </c>
      <c r="I438" s="149">
        <v>5303.8241777397589</v>
      </c>
      <c r="J438" s="149">
        <v>2508.9541576625224</v>
      </c>
      <c r="K438" s="149">
        <v>702</v>
      </c>
      <c r="L438" s="149">
        <v>242</v>
      </c>
      <c r="N438" s="149">
        <f>AVERAGE($C$4:C438)</f>
        <v>-358.68629281883869</v>
      </c>
      <c r="O438" s="149">
        <f>AVERAGE($D$4:D438)</f>
        <v>2079.2234865539117</v>
      </c>
      <c r="P438" s="149">
        <f>AVERAGE($E$4:E438)</f>
        <v>2437.9097793727378</v>
      </c>
    </row>
    <row r="439" spans="2:16" x14ac:dyDescent="0.25">
      <c r="B439" s="53">
        <v>436</v>
      </c>
      <c r="C439" s="149">
        <v>857.15899487614115</v>
      </c>
      <c r="D439" s="149">
        <v>2085.3984473738547</v>
      </c>
      <c r="E439" s="149">
        <v>1228.2394524977135</v>
      </c>
      <c r="F439" s="150">
        <v>5.3475000000000009E-2</v>
      </c>
      <c r="G439" s="149">
        <v>49875.431679518922</v>
      </c>
      <c r="H439" s="149">
        <v>2444.5804634937867</v>
      </c>
      <c r="I439" s="149">
        <v>4953.5407798140004</v>
      </c>
      <c r="J439" s="149">
        <v>2451.4726590505334</v>
      </c>
      <c r="K439" s="149">
        <v>1175</v>
      </c>
      <c r="L439" s="149">
        <v>608</v>
      </c>
      <c r="N439" s="149">
        <f>AVERAGE($C$4:C439)</f>
        <v>-355.89765683788693</v>
      </c>
      <c r="O439" s="149">
        <f>AVERAGE($D$4:D439)</f>
        <v>2079.237649308086</v>
      </c>
      <c r="P439" s="149">
        <f>AVERAGE($E$4:E439)</f>
        <v>2435.1353061459604</v>
      </c>
    </row>
    <row r="440" spans="2:16" x14ac:dyDescent="0.25">
      <c r="B440" s="53">
        <v>437</v>
      </c>
      <c r="C440" s="149">
        <v>-1085.2870902670279</v>
      </c>
      <c r="D440" s="149">
        <v>2056.6821673019708</v>
      </c>
      <c r="E440" s="149">
        <v>3141.9692575689987</v>
      </c>
      <c r="F440" s="150">
        <v>4.4208333333333336E-2</v>
      </c>
      <c r="G440" s="149">
        <v>52747.349695695688</v>
      </c>
      <c r="H440" s="149">
        <v>2592.9759114906828</v>
      </c>
      <c r="I440" s="149">
        <v>5200.2765342215698</v>
      </c>
      <c r="J440" s="149">
        <v>2622.0972164837199</v>
      </c>
      <c r="K440" s="149">
        <v>870</v>
      </c>
      <c r="L440" s="149">
        <v>827</v>
      </c>
      <c r="N440" s="149">
        <f>AVERAGE($C$4:C440)</f>
        <v>-357.56674020957831</v>
      </c>
      <c r="O440" s="149">
        <f>AVERAGE($D$4:D440)</f>
        <v>2079.1860349327858</v>
      </c>
      <c r="P440" s="149">
        <f>AVERAGE($E$4:E440)</f>
        <v>2436.7527751423518</v>
      </c>
    </row>
    <row r="441" spans="2:16" x14ac:dyDescent="0.25">
      <c r="B441" s="53">
        <v>438</v>
      </c>
      <c r="C441" s="149">
        <v>-1041.0009853514421</v>
      </c>
      <c r="D441" s="149">
        <v>2085.3984473738547</v>
      </c>
      <c r="E441" s="149">
        <v>3126.3994327252967</v>
      </c>
      <c r="F441" s="150">
        <v>5.3475000000000009E-2</v>
      </c>
      <c r="G441" s="149">
        <v>52070.172947821673</v>
      </c>
      <c r="H441" s="149">
        <v>2481.4385865176937</v>
      </c>
      <c r="I441" s="149">
        <v>5162.8059079109298</v>
      </c>
      <c r="J441" s="149">
        <v>2512.3907009479685</v>
      </c>
      <c r="K441" s="149">
        <v>440</v>
      </c>
      <c r="L441" s="149">
        <v>858</v>
      </c>
      <c r="N441" s="149">
        <f>AVERAGE($C$4:C441)</f>
        <v>-359.12709236743649</v>
      </c>
      <c r="O441" s="149">
        <f>AVERAGE($D$4:D441)</f>
        <v>2079.2002185228339</v>
      </c>
      <c r="P441" s="149">
        <f>AVERAGE($E$4:E441)</f>
        <v>2438.3273108902581</v>
      </c>
    </row>
    <row r="442" spans="2:16" x14ac:dyDescent="0.25">
      <c r="B442" s="53">
        <v>439</v>
      </c>
      <c r="C442" s="149">
        <v>4.1055393348406142</v>
      </c>
      <c r="D442" s="149">
        <v>2049.5414942627558</v>
      </c>
      <c r="E442" s="149">
        <v>2045.4359549279152</v>
      </c>
      <c r="F442" s="150">
        <v>4.1891666666666667E-2</v>
      </c>
      <c r="G442" s="149">
        <v>51321.813562003372</v>
      </c>
      <c r="H442" s="149">
        <v>2513.5235782465525</v>
      </c>
      <c r="I442" s="149">
        <v>5130.7581693965249</v>
      </c>
      <c r="J442" s="149">
        <v>2652.1984091619343</v>
      </c>
      <c r="K442" s="149">
        <v>908</v>
      </c>
      <c r="L442" s="149">
        <v>853</v>
      </c>
      <c r="N442" s="149">
        <f>AVERAGE($C$4:C442)</f>
        <v>-358.29968318360437</v>
      </c>
      <c r="O442" s="149">
        <f>AVERAGE($D$4:D442)</f>
        <v>2079.1326587864787</v>
      </c>
      <c r="P442" s="149">
        <f>AVERAGE($E$4:E442)</f>
        <v>2437.4323419700704</v>
      </c>
    </row>
    <row r="443" spans="2:16" x14ac:dyDescent="0.25">
      <c r="B443" s="53">
        <v>440</v>
      </c>
      <c r="C443" s="149">
        <v>-472.41755758841009</v>
      </c>
      <c r="D443" s="149">
        <v>2085.3984473738547</v>
      </c>
      <c r="E443" s="149">
        <v>2557.8160049622647</v>
      </c>
      <c r="F443" s="150">
        <v>5.3475000000000009E-2</v>
      </c>
      <c r="G443" s="149">
        <v>51881.740850444272</v>
      </c>
      <c r="H443" s="149">
        <v>2535.0292630389886</v>
      </c>
      <c r="I443" s="149">
        <v>5198.9080031520298</v>
      </c>
      <c r="J443" s="149">
        <v>2611.9951165119664</v>
      </c>
      <c r="K443" s="149">
        <v>1042</v>
      </c>
      <c r="L443" s="149">
        <v>589</v>
      </c>
      <c r="N443" s="149">
        <f>AVERAGE($C$4:C443)</f>
        <v>-358.55904198906984</v>
      </c>
      <c r="O443" s="149">
        <f>AVERAGE($D$4:D443)</f>
        <v>2079.1468992150863</v>
      </c>
      <c r="P443" s="149">
        <f>AVERAGE($E$4:E443)</f>
        <v>2437.7059412041435</v>
      </c>
    </row>
    <row r="444" spans="2:16" x14ac:dyDescent="0.25">
      <c r="B444" s="53">
        <v>441</v>
      </c>
      <c r="C444" s="149">
        <v>-564.56397792827192</v>
      </c>
      <c r="D444" s="149">
        <v>2085.3984473738547</v>
      </c>
      <c r="E444" s="149">
        <v>2649.9624253021266</v>
      </c>
      <c r="F444" s="150">
        <v>5.3475000000000009E-2</v>
      </c>
      <c r="G444" s="149">
        <v>51550.529753756375</v>
      </c>
      <c r="H444" s="149">
        <v>2429.6107863873822</v>
      </c>
      <c r="I444" s="149">
        <v>5225.8861056778924</v>
      </c>
      <c r="J444" s="149">
        <v>2534.0413685249791</v>
      </c>
      <c r="K444" s="149">
        <v>917</v>
      </c>
      <c r="L444" s="149">
        <v>424</v>
      </c>
      <c r="N444" s="149">
        <f>AVERAGE($C$4:C444)</f>
        <v>-359.02617336308163</v>
      </c>
      <c r="O444" s="149">
        <f>AVERAGE($D$4:D444)</f>
        <v>2079.1610750612513</v>
      </c>
      <c r="P444" s="149">
        <f>AVERAGE($E$4:E444)</f>
        <v>2438.1872484243199</v>
      </c>
    </row>
    <row r="445" spans="2:16" x14ac:dyDescent="0.25">
      <c r="B445" s="53">
        <v>442</v>
      </c>
      <c r="C445" s="149">
        <v>1144.7425817051162</v>
      </c>
      <c r="D445" s="149">
        <v>2085.3984473738547</v>
      </c>
      <c r="E445" s="149">
        <v>940.65586566873833</v>
      </c>
      <c r="F445" s="150">
        <v>5.3475000000000009E-2</v>
      </c>
      <c r="G445" s="149">
        <v>50163.17475378394</v>
      </c>
      <c r="H445" s="149">
        <v>2562.9567403356209</v>
      </c>
      <c r="I445" s="149">
        <v>5061.4831512891269</v>
      </c>
      <c r="J445" s="149">
        <v>2625.3765685348121</v>
      </c>
      <c r="K445" s="149">
        <v>1385</v>
      </c>
      <c r="L445" s="149">
        <v>645</v>
      </c>
      <c r="N445" s="149">
        <f>AVERAGE($C$4:C445)</f>
        <v>-355.62398160953364</v>
      </c>
      <c r="O445" s="149">
        <f>AVERAGE($D$4:D445)</f>
        <v>2079.1751867633161</v>
      </c>
      <c r="P445" s="149">
        <f>AVERAGE($E$4:E445)</f>
        <v>2434.7991683728369</v>
      </c>
    </row>
    <row r="446" spans="2:16" x14ac:dyDescent="0.25">
      <c r="B446" s="53">
        <v>443</v>
      </c>
      <c r="C446" s="149">
        <v>294.74144754320332</v>
      </c>
      <c r="D446" s="149">
        <v>2085.3984473738547</v>
      </c>
      <c r="E446" s="149">
        <v>1790.6569998306513</v>
      </c>
      <c r="F446" s="150">
        <v>5.3475000000000009E-2</v>
      </c>
      <c r="G446" s="149">
        <v>50056.001426785529</v>
      </c>
      <c r="H446" s="149">
        <v>2483.2441004107641</v>
      </c>
      <c r="I446" s="149">
        <v>5006.212800900119</v>
      </c>
      <c r="J446" s="149">
        <v>2588.6848141478677</v>
      </c>
      <c r="K446" s="149">
        <v>554</v>
      </c>
      <c r="L446" s="149">
        <v>478</v>
      </c>
      <c r="N446" s="149">
        <f>AVERAGE($C$4:C446)</f>
        <v>-354.15588809000155</v>
      </c>
      <c r="O446" s="149">
        <f>AVERAGE($D$4:D446)</f>
        <v>2079.189234755665</v>
      </c>
      <c r="P446" s="149">
        <f>AVERAGE($E$4:E446)</f>
        <v>2433.3451228456538</v>
      </c>
    </row>
    <row r="447" spans="2:16" x14ac:dyDescent="0.25">
      <c r="B447" s="53">
        <v>444</v>
      </c>
      <c r="C447" s="149">
        <v>-1002.0201058403982</v>
      </c>
      <c r="D447" s="149">
        <v>2085.3984473738547</v>
      </c>
      <c r="E447" s="149">
        <v>3087.4185532142528</v>
      </c>
      <c r="F447" s="150">
        <v>5.3475000000000009E-2</v>
      </c>
      <c r="G447" s="149">
        <v>53068.23184794384</v>
      </c>
      <c r="H447" s="149">
        <v>2539.4411942502438</v>
      </c>
      <c r="I447" s="149">
        <v>5282.9240196130777</v>
      </c>
      <c r="J447" s="149">
        <v>2640.0549810242442</v>
      </c>
      <c r="K447" s="149">
        <v>1302</v>
      </c>
      <c r="L447" s="149">
        <v>737</v>
      </c>
      <c r="N447" s="149">
        <f>AVERAGE($C$4:C447)</f>
        <v>-355.61504173358355</v>
      </c>
      <c r="O447" s="149">
        <f>AVERAGE($D$4:D447)</f>
        <v>2079.203219468769</v>
      </c>
      <c r="P447" s="149">
        <f>AVERAGE($E$4:E447)</f>
        <v>2434.8182612023397</v>
      </c>
    </row>
    <row r="448" spans="2:16" x14ac:dyDescent="0.25">
      <c r="B448" s="53">
        <v>445</v>
      </c>
      <c r="C448" s="149">
        <v>980.70670045984616</v>
      </c>
      <c r="D448" s="149">
        <v>2085.3984473738547</v>
      </c>
      <c r="E448" s="149">
        <v>1104.6917469140085</v>
      </c>
      <c r="F448" s="150">
        <v>5.3475000000000009E-2</v>
      </c>
      <c r="G448" s="149">
        <v>50397.663830164165</v>
      </c>
      <c r="H448" s="149">
        <v>2761.5531294858292</v>
      </c>
      <c r="I448" s="149">
        <v>5018.8568819554548</v>
      </c>
      <c r="J448" s="149">
        <v>2461.8506735419087</v>
      </c>
      <c r="K448" s="149">
        <v>1544</v>
      </c>
      <c r="L448" s="149">
        <v>523</v>
      </c>
      <c r="N448" s="149">
        <f>AVERAGE($C$4:C448)</f>
        <v>-352.61207152640725</v>
      </c>
      <c r="O448" s="149">
        <f>AVERAGE($D$4:D448)</f>
        <v>2079.2171413292299</v>
      </c>
      <c r="P448" s="149">
        <f>AVERAGE($E$4:E448)</f>
        <v>2431.8292128556245</v>
      </c>
    </row>
    <row r="449" spans="2:16" x14ac:dyDescent="0.25">
      <c r="B449" s="53">
        <v>446</v>
      </c>
      <c r="C449" s="149">
        <v>-696.16836932936394</v>
      </c>
      <c r="D449" s="149">
        <v>2085.3984473738547</v>
      </c>
      <c r="E449" s="149">
        <v>2781.5668167032186</v>
      </c>
      <c r="F449" s="150">
        <v>5.3475000000000009E-2</v>
      </c>
      <c r="G449" s="149">
        <v>52105.860767531121</v>
      </c>
      <c r="H449" s="149">
        <v>2626.8539339056515</v>
      </c>
      <c r="I449" s="149">
        <v>5272.1038409801185</v>
      </c>
      <c r="J449" s="149">
        <v>2611.40601022787</v>
      </c>
      <c r="K449" s="149">
        <v>863</v>
      </c>
      <c r="L449" s="149">
        <v>548</v>
      </c>
      <c r="N449" s="149">
        <f>AVERAGE($C$4:C449)</f>
        <v>-353.38237712686231</v>
      </c>
      <c r="O449" s="149">
        <f>AVERAGE($D$4:D449)</f>
        <v>2079.2310007598235</v>
      </c>
      <c r="P449" s="149">
        <f>AVERAGE($E$4:E449)</f>
        <v>2432.6133778866729</v>
      </c>
    </row>
    <row r="450" spans="2:16" x14ac:dyDescent="0.25">
      <c r="B450" s="53">
        <v>447</v>
      </c>
      <c r="C450" s="149">
        <v>-366.16125395162135</v>
      </c>
      <c r="D450" s="149">
        <v>2071.0096039323103</v>
      </c>
      <c r="E450" s="149">
        <v>2437.1708578839316</v>
      </c>
      <c r="F450" s="150">
        <v>4.8841666666666672E-2</v>
      </c>
      <c r="G450" s="149">
        <v>51642.072433426329</v>
      </c>
      <c r="H450" s="149">
        <v>2683.1316188344422</v>
      </c>
      <c r="I450" s="149">
        <v>5221.0840712619365</v>
      </c>
      <c r="J450" s="149">
        <v>2542.8547094365749</v>
      </c>
      <c r="K450" s="149">
        <v>761</v>
      </c>
      <c r="L450" s="149">
        <v>680</v>
      </c>
      <c r="N450" s="149">
        <f>AVERAGE($C$4:C450)</f>
        <v>-353.41096521819293</v>
      </c>
      <c r="O450" s="149">
        <f>AVERAGE($D$4:D450)</f>
        <v>2079.2126083731846</v>
      </c>
      <c r="P450" s="149">
        <f>AVERAGE($E$4:E450)</f>
        <v>2432.6235735913647</v>
      </c>
    </row>
    <row r="451" spans="2:16" x14ac:dyDescent="0.25">
      <c r="B451" s="53">
        <v>448</v>
      </c>
      <c r="C451" s="149">
        <v>-437.28727345470543</v>
      </c>
      <c r="D451" s="149">
        <v>2085.3984473738547</v>
      </c>
      <c r="E451" s="149">
        <v>2522.6857208285601</v>
      </c>
      <c r="F451" s="150">
        <v>5.3475000000000009E-2</v>
      </c>
      <c r="G451" s="149">
        <v>52135.222153450748</v>
      </c>
      <c r="H451" s="149">
        <v>2777.0683991402684</v>
      </c>
      <c r="I451" s="149">
        <v>5234.0297388618037</v>
      </c>
      <c r="J451" s="149">
        <v>2586.2284028745134</v>
      </c>
      <c r="K451" s="149">
        <v>1114</v>
      </c>
      <c r="L451" s="149">
        <v>563</v>
      </c>
      <c r="N451" s="149">
        <f>AVERAGE($C$4:C451)</f>
        <v>-353.59818912050656</v>
      </c>
      <c r="O451" s="149">
        <f>AVERAGE($D$4:D451)</f>
        <v>2079.2264160495256</v>
      </c>
      <c r="P451" s="149">
        <f>AVERAGE($E$4:E451)</f>
        <v>2432.8246051700194</v>
      </c>
    </row>
    <row r="452" spans="2:16" x14ac:dyDescent="0.25">
      <c r="B452" s="53">
        <v>449</v>
      </c>
      <c r="C452" s="149">
        <v>-1092.7228447167245</v>
      </c>
      <c r="D452" s="149">
        <v>2085.3984473738547</v>
      </c>
      <c r="E452" s="149">
        <v>3178.1212920905791</v>
      </c>
      <c r="F452" s="150">
        <v>5.3475000000000009E-2</v>
      </c>
      <c r="G452" s="149">
        <v>52182.075120633468</v>
      </c>
      <c r="H452" s="149">
        <v>2609.0281959152662</v>
      </c>
      <c r="I452" s="149">
        <v>5249.768947137507</v>
      </c>
      <c r="J452" s="149">
        <v>2512.0879009290152</v>
      </c>
      <c r="K452" s="149">
        <v>636</v>
      </c>
      <c r="L452" s="149">
        <v>495</v>
      </c>
      <c r="N452" s="149">
        <f>AVERAGE($C$4:C452)</f>
        <v>-355.24434648263622</v>
      </c>
      <c r="O452" s="149">
        <f>AVERAGE($D$4:D452)</f>
        <v>2079.2401622217399</v>
      </c>
      <c r="P452" s="149">
        <f>AVERAGE($E$4:E452)</f>
        <v>2434.4845087043636</v>
      </c>
    </row>
    <row r="453" spans="2:16" x14ac:dyDescent="0.25">
      <c r="B453" s="53">
        <v>450</v>
      </c>
      <c r="C453" s="149">
        <v>-1001.8710389488479</v>
      </c>
      <c r="D453" s="149">
        <v>2085.3984473738547</v>
      </c>
      <c r="E453" s="149">
        <v>3087.2694863227025</v>
      </c>
      <c r="F453" s="150">
        <v>5.3475000000000009E-2</v>
      </c>
      <c r="G453" s="149">
        <v>51763.760484727303</v>
      </c>
      <c r="H453" s="149">
        <v>2516.0530729674906</v>
      </c>
      <c r="I453" s="149">
        <v>5203.5082707177753</v>
      </c>
      <c r="J453" s="149">
        <v>2578.5738216001951</v>
      </c>
      <c r="K453" s="149">
        <v>731</v>
      </c>
      <c r="L453" s="149">
        <v>168</v>
      </c>
      <c r="N453" s="149">
        <f>AVERAGE($C$4:C453)</f>
        <v>-356.68129468811668</v>
      </c>
      <c r="O453" s="149">
        <f>AVERAGE($D$4:D453)</f>
        <v>2079.2538472998558</v>
      </c>
      <c r="P453" s="149">
        <f>AVERAGE($E$4:E453)</f>
        <v>2435.9351419879599</v>
      </c>
    </row>
    <row r="454" spans="2:16" x14ac:dyDescent="0.25">
      <c r="B454" s="53">
        <v>451</v>
      </c>
      <c r="C454" s="149">
        <v>-770.46300560956433</v>
      </c>
      <c r="D454" s="149">
        <v>2085.3984473738547</v>
      </c>
      <c r="E454" s="149">
        <v>2855.861452983419</v>
      </c>
      <c r="F454" s="150">
        <v>5.3475000000000009E-2</v>
      </c>
      <c r="G454" s="149">
        <v>52392.743235512906</v>
      </c>
      <c r="H454" s="149">
        <v>2699.9041815752735</v>
      </c>
      <c r="I454" s="149">
        <v>5314.3460351306412</v>
      </c>
      <c r="J454" s="149">
        <v>2607.1277410392559</v>
      </c>
      <c r="K454" s="149">
        <v>1030</v>
      </c>
      <c r="L454" s="149">
        <v>464</v>
      </c>
      <c r="N454" s="149">
        <f>AVERAGE($C$4:C454)</f>
        <v>-357.5987707655479</v>
      </c>
      <c r="O454" s="149">
        <f>AVERAGE($D$4:D454)</f>
        <v>2079.2674716902638</v>
      </c>
      <c r="P454" s="149">
        <f>AVERAGE($E$4:E454)</f>
        <v>2436.8662424557992</v>
      </c>
    </row>
    <row r="455" spans="2:16" x14ac:dyDescent="0.25">
      <c r="B455" s="53">
        <v>452</v>
      </c>
      <c r="C455" s="149">
        <v>568.82970001523086</v>
      </c>
      <c r="D455" s="149">
        <v>2085.3984473738547</v>
      </c>
      <c r="E455" s="149">
        <v>1516.5687473586238</v>
      </c>
      <c r="F455" s="150">
        <v>5.3475000000000009E-2</v>
      </c>
      <c r="G455" s="149">
        <v>50476.703201160417</v>
      </c>
      <c r="H455" s="149">
        <v>2628.7712507721135</v>
      </c>
      <c r="I455" s="149">
        <v>5013.9789965627233</v>
      </c>
      <c r="J455" s="149">
        <v>2551.7035580888369</v>
      </c>
      <c r="K455" s="149">
        <v>928</v>
      </c>
      <c r="L455" s="149">
        <v>751</v>
      </c>
      <c r="N455" s="149">
        <f>AVERAGE($C$4:C455)</f>
        <v>-355.54915025497093</v>
      </c>
      <c r="O455" s="149">
        <f>AVERAGE($D$4:D455)</f>
        <v>2079.2810357957587</v>
      </c>
      <c r="P455" s="149">
        <f>AVERAGE($E$4:E455)</f>
        <v>2434.8301860507167</v>
      </c>
    </row>
    <row r="456" spans="2:16" x14ac:dyDescent="0.25">
      <c r="B456" s="53">
        <v>453</v>
      </c>
      <c r="C456" s="149">
        <v>-62.594086842231263</v>
      </c>
      <c r="D456" s="149">
        <v>2085.3984473738547</v>
      </c>
      <c r="E456" s="149">
        <v>2147.9925342160859</v>
      </c>
      <c r="F456" s="150">
        <v>5.3475000000000009E-2</v>
      </c>
      <c r="G456" s="149">
        <v>51399.049606805798</v>
      </c>
      <c r="H456" s="149">
        <v>2523.4930804072592</v>
      </c>
      <c r="I456" s="149">
        <v>5058.2691920829757</v>
      </c>
      <c r="J456" s="149">
        <v>2516.7582050070005</v>
      </c>
      <c r="K456" s="149">
        <v>1329</v>
      </c>
      <c r="L456" s="149">
        <v>579</v>
      </c>
      <c r="N456" s="149">
        <f>AVERAGE($C$4:C456)</f>
        <v>-354.90245033573751</v>
      </c>
      <c r="O456" s="149">
        <f>AVERAGE($D$4:D456)</f>
        <v>2079.2945400155777</v>
      </c>
      <c r="P456" s="149">
        <f>AVERAGE($E$4:E456)</f>
        <v>2434.1969903513027</v>
      </c>
    </row>
    <row r="457" spans="2:16" x14ac:dyDescent="0.25">
      <c r="B457" s="53">
        <v>454</v>
      </c>
      <c r="C457" s="149">
        <v>123.46206123720208</v>
      </c>
      <c r="D457" s="149">
        <v>2085.3984473738547</v>
      </c>
      <c r="E457" s="149">
        <v>1961.9363861366526</v>
      </c>
      <c r="F457" s="150">
        <v>5.3475000000000009E-2</v>
      </c>
      <c r="G457" s="149">
        <v>51245.583086416984</v>
      </c>
      <c r="H457" s="149">
        <v>2608.0705501728166</v>
      </c>
      <c r="I457" s="149">
        <v>5107.4767608694838</v>
      </c>
      <c r="J457" s="149">
        <v>2537.0768311654106</v>
      </c>
      <c r="K457" s="149">
        <v>1234</v>
      </c>
      <c r="L457" s="149">
        <v>599</v>
      </c>
      <c r="N457" s="149">
        <f>AVERAGE($C$4:C457)</f>
        <v>-353.84878401068704</v>
      </c>
      <c r="O457" s="149">
        <f>AVERAGE($D$4:D457)</f>
        <v>2079.3079847454419</v>
      </c>
      <c r="P457" s="149">
        <f>AVERAGE($E$4:E457)</f>
        <v>2433.156768756116</v>
      </c>
    </row>
    <row r="458" spans="2:16" x14ac:dyDescent="0.25">
      <c r="B458" s="53">
        <v>455</v>
      </c>
      <c r="C458" s="149">
        <v>-871.34099313869774</v>
      </c>
      <c r="D458" s="149">
        <v>2085.3984473738547</v>
      </c>
      <c r="E458" s="149">
        <v>2956.7394405125524</v>
      </c>
      <c r="F458" s="150">
        <v>5.3475000000000009E-2</v>
      </c>
      <c r="G458" s="149">
        <v>52063.744218626911</v>
      </c>
      <c r="H458" s="149">
        <v>2543.251271794119</v>
      </c>
      <c r="I458" s="149">
        <v>5222.9537103449784</v>
      </c>
      <c r="J458" s="149">
        <v>2611.076474308662</v>
      </c>
      <c r="K458" s="149">
        <v>355</v>
      </c>
      <c r="L458" s="149">
        <v>928</v>
      </c>
      <c r="N458" s="149">
        <f>AVERAGE($C$4:C458)</f>
        <v>-354.98612952525406</v>
      </c>
      <c r="O458" s="149">
        <f>AVERAGE($D$4:D458)</f>
        <v>2079.3213703775923</v>
      </c>
      <c r="P458" s="149">
        <f>AVERAGE($E$4:E458)</f>
        <v>2434.3074999028336</v>
      </c>
    </row>
    <row r="459" spans="2:16" x14ac:dyDescent="0.25">
      <c r="B459" s="53">
        <v>456</v>
      </c>
      <c r="C459" s="149">
        <v>-614.11331014610914</v>
      </c>
      <c r="D459" s="149">
        <v>2085.3984473738547</v>
      </c>
      <c r="E459" s="149">
        <v>2699.5117575199638</v>
      </c>
      <c r="F459" s="150">
        <v>5.3475000000000009E-2</v>
      </c>
      <c r="G459" s="149">
        <v>52622.604228033655</v>
      </c>
      <c r="H459" s="149">
        <v>2548.0989211086235</v>
      </c>
      <c r="I459" s="149">
        <v>5166.5329423728172</v>
      </c>
      <c r="J459" s="149">
        <v>2682.0442061137928</v>
      </c>
      <c r="K459" s="149">
        <v>1356</v>
      </c>
      <c r="L459" s="149">
        <v>788</v>
      </c>
      <c r="N459" s="149">
        <f>AVERAGE($C$4:C459)</f>
        <v>-355.55439088626474</v>
      </c>
      <c r="O459" s="149">
        <f>AVERAGE($D$4:D459)</f>
        <v>2079.3346973008297</v>
      </c>
      <c r="P459" s="149">
        <f>AVERAGE($E$4:E459)</f>
        <v>2434.8890881870816</v>
      </c>
    </row>
    <row r="460" spans="2:16" x14ac:dyDescent="0.25">
      <c r="B460" s="53">
        <v>457</v>
      </c>
      <c r="C460" s="149">
        <v>-1656.9232900689108</v>
      </c>
      <c r="D460" s="149">
        <v>2085.3984473738547</v>
      </c>
      <c r="E460" s="149">
        <v>3742.3217374427654</v>
      </c>
      <c r="F460" s="150">
        <v>5.3475000000000009E-2</v>
      </c>
      <c r="G460" s="149">
        <v>53203.964418652831</v>
      </c>
      <c r="H460" s="149">
        <v>2408.2295067230716</v>
      </c>
      <c r="I460" s="149">
        <v>5312.4914237059065</v>
      </c>
      <c r="J460" s="149">
        <v>2732.8028548819316</v>
      </c>
      <c r="K460" s="149">
        <v>767</v>
      </c>
      <c r="L460" s="149">
        <v>598</v>
      </c>
      <c r="N460" s="149">
        <f>AVERAGE($C$4:C460)</f>
        <v>-358.40202523896204</v>
      </c>
      <c r="O460" s="149">
        <f>AVERAGE($D$4:D460)</f>
        <v>2079.347965900552</v>
      </c>
      <c r="P460" s="149">
        <f>AVERAGE($E$4:E460)</f>
        <v>2437.7499911395016</v>
      </c>
    </row>
    <row r="461" spans="2:16" x14ac:dyDescent="0.25">
      <c r="B461" s="53">
        <v>458</v>
      </c>
      <c r="C461" s="149">
        <v>875.51126634206344</v>
      </c>
      <c r="D461" s="149">
        <v>2085.3984473738547</v>
      </c>
      <c r="E461" s="149">
        <v>1209.8871810317912</v>
      </c>
      <c r="F461" s="150">
        <v>5.3475000000000009E-2</v>
      </c>
      <c r="G461" s="149">
        <v>50339.793585311789</v>
      </c>
      <c r="H461" s="149">
        <v>2551.6223354631284</v>
      </c>
      <c r="I461" s="149">
        <v>5065.5809830361168</v>
      </c>
      <c r="J461" s="149">
        <v>2618.6928289843408</v>
      </c>
      <c r="K461" s="149">
        <v>1119</v>
      </c>
      <c r="L461" s="149">
        <v>765</v>
      </c>
      <c r="N461" s="149">
        <f>AVERAGE($C$4:C461)</f>
        <v>-355.70789141454929</v>
      </c>
      <c r="O461" s="149">
        <f>AVERAGE($D$4:D461)</f>
        <v>2079.3611765587907</v>
      </c>
      <c r="P461" s="149">
        <f>AVERAGE($E$4:E461)</f>
        <v>2435.0690679733275</v>
      </c>
    </row>
    <row r="462" spans="2:16" x14ac:dyDescent="0.25">
      <c r="B462" s="53">
        <v>459</v>
      </c>
      <c r="C462" s="149">
        <v>-178.05664602878778</v>
      </c>
      <c r="D462" s="149">
        <v>2085.3984473738547</v>
      </c>
      <c r="E462" s="149">
        <v>2263.4550934026424</v>
      </c>
      <c r="F462" s="150">
        <v>5.3475000000000009E-2</v>
      </c>
      <c r="G462" s="149">
        <v>51778.086429928517</v>
      </c>
      <c r="H462" s="149">
        <v>2534.536770966211</v>
      </c>
      <c r="I462" s="149">
        <v>5163.4753628549979</v>
      </c>
      <c r="J462" s="149">
        <v>2668.2169678155469</v>
      </c>
      <c r="K462" s="149">
        <v>1242</v>
      </c>
      <c r="L462" s="149">
        <v>633</v>
      </c>
      <c r="N462" s="149">
        <f>AVERAGE($C$4:C462)</f>
        <v>-355.3208516642535</v>
      </c>
      <c r="O462" s="149">
        <f>AVERAGE($D$4:D462)</f>
        <v>2079.3743296542484</v>
      </c>
      <c r="P462" s="149">
        <f>AVERAGE($E$4:E462)</f>
        <v>2434.6951813184892</v>
      </c>
    </row>
    <row r="463" spans="2:16" x14ac:dyDescent="0.25">
      <c r="B463" s="53">
        <v>460</v>
      </c>
      <c r="C463" s="149">
        <v>-1035.0658007076399</v>
      </c>
      <c r="D463" s="149">
        <v>2085.3984473738547</v>
      </c>
      <c r="E463" s="149">
        <v>3120.4642480814946</v>
      </c>
      <c r="F463" s="150">
        <v>5.3475000000000009E-2</v>
      </c>
      <c r="G463" s="149">
        <v>52364.445897115125</v>
      </c>
      <c r="H463" s="149">
        <v>2680.22422061716</v>
      </c>
      <c r="I463" s="149">
        <v>5183.5377541603439</v>
      </c>
      <c r="J463" s="149">
        <v>2686.5651506972904</v>
      </c>
      <c r="K463" s="149">
        <v>558</v>
      </c>
      <c r="L463" s="149">
        <v>648</v>
      </c>
      <c r="N463" s="149">
        <f>AVERAGE($C$4:C463)</f>
        <v>-356.79855807521739</v>
      </c>
      <c r="O463" s="149">
        <f>AVERAGE($D$4:D463)</f>
        <v>2079.3874255623346</v>
      </c>
      <c r="P463" s="149">
        <f>AVERAGE($E$4:E463)</f>
        <v>2436.1859836375393</v>
      </c>
    </row>
    <row r="464" spans="2:16" x14ac:dyDescent="0.25">
      <c r="B464" s="53">
        <v>461</v>
      </c>
      <c r="C464" s="149">
        <v>-1239.7902384848767</v>
      </c>
      <c r="D464" s="149">
        <v>2056.6821673019708</v>
      </c>
      <c r="E464" s="149">
        <v>3296.4724057868475</v>
      </c>
      <c r="F464" s="150">
        <v>4.4208333333333336E-2</v>
      </c>
      <c r="G464" s="149">
        <v>52829.090121994253</v>
      </c>
      <c r="H464" s="149">
        <v>2583.3821910277211</v>
      </c>
      <c r="I464" s="149">
        <v>5238.5655534456146</v>
      </c>
      <c r="J464" s="149">
        <v>2659.0134087488996</v>
      </c>
      <c r="K464" s="149">
        <v>1099</v>
      </c>
      <c r="L464" s="149">
        <v>421</v>
      </c>
      <c r="N464" s="149">
        <f>AVERAGE($C$4:C464)</f>
        <v>-358.71394132990218</v>
      </c>
      <c r="O464" s="149">
        <f>AVERAGE($D$4:D464)</f>
        <v>2079.338173375219</v>
      </c>
      <c r="P464" s="149">
        <f>AVERAGE($E$4:E464)</f>
        <v>2438.0521147051081</v>
      </c>
    </row>
    <row r="465" spans="2:16" x14ac:dyDescent="0.25">
      <c r="B465" s="53">
        <v>462</v>
      </c>
      <c r="C465" s="149">
        <v>-1593.2508441282362</v>
      </c>
      <c r="D465" s="149">
        <v>2085.3984473738547</v>
      </c>
      <c r="E465" s="149">
        <v>3678.6492915020908</v>
      </c>
      <c r="F465" s="150">
        <v>5.3475000000000009E-2</v>
      </c>
      <c r="G465" s="149">
        <v>52968.711083625683</v>
      </c>
      <c r="H465" s="149">
        <v>2658.3511948286732</v>
      </c>
      <c r="I465" s="149">
        <v>5303.1680952446786</v>
      </c>
      <c r="J465" s="149">
        <v>2557.3417176362586</v>
      </c>
      <c r="K465" s="149">
        <v>628</v>
      </c>
      <c r="L465" s="149">
        <v>516</v>
      </c>
      <c r="N465" s="149">
        <f>AVERAGE($C$4:C465)</f>
        <v>-361.3860991281669</v>
      </c>
      <c r="O465" s="149">
        <f>AVERAGE($D$4:D465)</f>
        <v>2079.3512908514067</v>
      </c>
      <c r="P465" s="149">
        <f>AVERAGE($E$4:E465)</f>
        <v>2440.7373899795607</v>
      </c>
    </row>
    <row r="466" spans="2:16" x14ac:dyDescent="0.25">
      <c r="B466" s="53">
        <v>463</v>
      </c>
      <c r="C466" s="149">
        <v>-629.90393231823509</v>
      </c>
      <c r="D466" s="149">
        <v>2049.5414942627558</v>
      </c>
      <c r="E466" s="149">
        <v>2679.4454265809909</v>
      </c>
      <c r="F466" s="150">
        <v>4.1891666666666667E-2</v>
      </c>
      <c r="G466" s="149">
        <v>51457.884787142058</v>
      </c>
      <c r="H466" s="149">
        <v>2603.3492362677316</v>
      </c>
      <c r="I466" s="149">
        <v>5085.5364934578756</v>
      </c>
      <c r="J466" s="149">
        <v>2709.1538126517471</v>
      </c>
      <c r="K466" s="149">
        <v>476</v>
      </c>
      <c r="L466" s="149">
        <v>527</v>
      </c>
      <c r="N466" s="149">
        <f>AVERAGE($C$4:C466)</f>
        <v>-361.96605125168759</v>
      </c>
      <c r="O466" s="149">
        <f>AVERAGE($D$4:D466)</f>
        <v>2079.2869068414957</v>
      </c>
      <c r="P466" s="149">
        <f>AVERAGE($E$4:E466)</f>
        <v>2441.2529580931705</v>
      </c>
    </row>
    <row r="467" spans="2:16" x14ac:dyDescent="0.25">
      <c r="B467" s="53">
        <v>464</v>
      </c>
      <c r="C467" s="149">
        <v>767.66208626900516</v>
      </c>
      <c r="D467" s="149">
        <v>2085.3984473738547</v>
      </c>
      <c r="E467" s="149">
        <v>1317.7363611048495</v>
      </c>
      <c r="F467" s="150">
        <v>5.3475000000000009E-2</v>
      </c>
      <c r="G467" s="149">
        <v>50181.673053913895</v>
      </c>
      <c r="H467" s="149">
        <v>2729.7851048691682</v>
      </c>
      <c r="I467" s="149">
        <v>4949.9101337057245</v>
      </c>
      <c r="J467" s="149">
        <v>2571.2689024194824</v>
      </c>
      <c r="K467" s="149">
        <v>1021</v>
      </c>
      <c r="L467" s="149">
        <v>555</v>
      </c>
      <c r="N467" s="149">
        <f>AVERAGE($C$4:C467)</f>
        <v>-359.53150785185852</v>
      </c>
      <c r="O467" s="149">
        <f>AVERAGE($D$4:D467)</f>
        <v>2079.300078265057</v>
      </c>
      <c r="P467" s="149">
        <f>AVERAGE($E$4:E467)</f>
        <v>2438.8315861169021</v>
      </c>
    </row>
    <row r="468" spans="2:16" x14ac:dyDescent="0.25">
      <c r="B468" s="53">
        <v>465</v>
      </c>
      <c r="C468" s="149">
        <v>259.87534924145029</v>
      </c>
      <c r="D468" s="149">
        <v>2085.3984473738547</v>
      </c>
      <c r="E468" s="149">
        <v>1825.5230981324044</v>
      </c>
      <c r="F468" s="150">
        <v>5.3475000000000009E-2</v>
      </c>
      <c r="G468" s="149">
        <v>51200.230843052457</v>
      </c>
      <c r="H468" s="149">
        <v>2580.6226139235782</v>
      </c>
      <c r="I468" s="149">
        <v>5157.4566082221736</v>
      </c>
      <c r="J468" s="149">
        <v>2505.7092867027409</v>
      </c>
      <c r="K468" s="149">
        <v>1279</v>
      </c>
      <c r="L468" s="149">
        <v>688</v>
      </c>
      <c r="N468" s="149">
        <f>AVERAGE($C$4:C468)</f>
        <v>-358.19945009466858</v>
      </c>
      <c r="O468" s="149">
        <f>AVERAGE($D$4:D468)</f>
        <v>2079.3131930373343</v>
      </c>
      <c r="P468" s="149">
        <f>AVERAGE($E$4:E468)</f>
        <v>2437.5126431319891</v>
      </c>
    </row>
    <row r="469" spans="2:16" x14ac:dyDescent="0.25">
      <c r="B469" s="53">
        <v>466</v>
      </c>
      <c r="C469" s="149">
        <v>-1173.957038721142</v>
      </c>
      <c r="D469" s="149">
        <v>2056.6821673019708</v>
      </c>
      <c r="E469" s="149">
        <v>3230.6392060231128</v>
      </c>
      <c r="F469" s="150">
        <v>4.4208333333333336E-2</v>
      </c>
      <c r="G469" s="149">
        <v>52482.267822182839</v>
      </c>
      <c r="H469" s="149">
        <v>2642.5830728597721</v>
      </c>
      <c r="I469" s="149">
        <v>5200.3558535395978</v>
      </c>
      <c r="J469" s="149">
        <v>2584.4914267161139</v>
      </c>
      <c r="K469" s="149">
        <v>661</v>
      </c>
      <c r="L469" s="149">
        <v>648</v>
      </c>
      <c r="N469" s="149">
        <f>AVERAGE($C$4:C469)</f>
        <v>-359.95000285996144</v>
      </c>
      <c r="O469" s="149">
        <f>AVERAGE($D$4:D469)</f>
        <v>2079.2646286044255</v>
      </c>
      <c r="P469" s="149">
        <f>AVERAGE($E$4:E469)</f>
        <v>2439.2146314643737</v>
      </c>
    </row>
    <row r="470" spans="2:16" x14ac:dyDescent="0.25">
      <c r="B470" s="53">
        <v>467</v>
      </c>
      <c r="C470" s="149">
        <v>-2364.1969537044797</v>
      </c>
      <c r="D470" s="149">
        <v>2085.3984473738547</v>
      </c>
      <c r="E470" s="149">
        <v>4449.5954010783344</v>
      </c>
      <c r="F470" s="150">
        <v>5.3475000000000009E-2</v>
      </c>
      <c r="G470" s="149">
        <v>54221.275074216115</v>
      </c>
      <c r="H470" s="149">
        <v>2480.7178849782358</v>
      </c>
      <c r="I470" s="149">
        <v>5395.0845946633935</v>
      </c>
      <c r="J470" s="149">
        <v>2556.9398816881057</v>
      </c>
      <c r="K470" s="149">
        <v>1046</v>
      </c>
      <c r="L470" s="149">
        <v>473</v>
      </c>
      <c r="N470" s="149">
        <f>AVERAGE($C$4:C470)</f>
        <v>-364.24175221937156</v>
      </c>
      <c r="O470" s="149">
        <f>AVERAGE($D$4:D470)</f>
        <v>2079.277763119992</v>
      </c>
      <c r="P470" s="149">
        <f>AVERAGE($E$4:E470)</f>
        <v>2443.5195153393502</v>
      </c>
    </row>
    <row r="471" spans="2:16" x14ac:dyDescent="0.25">
      <c r="B471" s="53">
        <v>468</v>
      </c>
      <c r="C471" s="149">
        <v>-1071.4364083348814</v>
      </c>
      <c r="D471" s="149">
        <v>2085.3984473738547</v>
      </c>
      <c r="E471" s="149">
        <v>3156.8348557087361</v>
      </c>
      <c r="F471" s="150">
        <v>5.3475000000000009E-2</v>
      </c>
      <c r="G471" s="149">
        <v>53162.584548407562</v>
      </c>
      <c r="H471" s="149">
        <v>2479.951570575025</v>
      </c>
      <c r="I471" s="149">
        <v>5329.8439880475298</v>
      </c>
      <c r="J471" s="149">
        <v>2590.2069586106286</v>
      </c>
      <c r="K471" s="149">
        <v>1235</v>
      </c>
      <c r="L471" s="149">
        <v>874</v>
      </c>
      <c r="N471" s="149">
        <f>AVERAGE($C$4:C471)</f>
        <v>-365.75285191192609</v>
      </c>
      <c r="O471" s="149">
        <f>AVERAGE($D$4:D471)</f>
        <v>2079.2908415051497</v>
      </c>
      <c r="P471" s="149">
        <f>AVERAGE($E$4:E471)</f>
        <v>2445.0436934170625</v>
      </c>
    </row>
    <row r="472" spans="2:16" x14ac:dyDescent="0.25">
      <c r="B472" s="53">
        <v>469</v>
      </c>
      <c r="C472" s="149">
        <v>317.95444727675817</v>
      </c>
      <c r="D472" s="149">
        <v>2085.3984473738547</v>
      </c>
      <c r="E472" s="149">
        <v>1767.4440000970965</v>
      </c>
      <c r="F472" s="150">
        <v>5.3475000000000009E-2</v>
      </c>
      <c r="G472" s="149">
        <v>51119.538576110368</v>
      </c>
      <c r="H472" s="149">
        <v>2538.3818139499635</v>
      </c>
      <c r="I472" s="149">
        <v>5128.3557966441003</v>
      </c>
      <c r="J472" s="149">
        <v>2602.9575038564753</v>
      </c>
      <c r="K472" s="149">
        <v>1095</v>
      </c>
      <c r="L472" s="149">
        <v>838</v>
      </c>
      <c r="N472" s="149">
        <f>AVERAGE($C$4:C472)</f>
        <v>-364.2950538326325</v>
      </c>
      <c r="O472" s="149">
        <f>AVERAGE($D$4:D472)</f>
        <v>2079.3038641189423</v>
      </c>
      <c r="P472" s="149">
        <f>AVERAGE($E$4:E472)</f>
        <v>2443.5989179515614</v>
      </c>
    </row>
    <row r="473" spans="2:16" x14ac:dyDescent="0.25">
      <c r="B473" s="53">
        <v>470</v>
      </c>
      <c r="C473" s="149">
        <v>4.0972013449545557</v>
      </c>
      <c r="D473" s="149">
        <v>2085.3984473738547</v>
      </c>
      <c r="E473" s="149">
        <v>2081.3012460289001</v>
      </c>
      <c r="F473" s="150">
        <v>5.3475000000000009E-2</v>
      </c>
      <c r="G473" s="149">
        <v>51849.727574188852</v>
      </c>
      <c r="H473" s="149">
        <v>2596.7082040250812</v>
      </c>
      <c r="I473" s="149">
        <v>5242.4607756059304</v>
      </c>
      <c r="J473" s="149">
        <v>2561.3935754832532</v>
      </c>
      <c r="K473" s="149">
        <v>1593</v>
      </c>
      <c r="L473" s="149">
        <v>547</v>
      </c>
      <c r="N473" s="149">
        <f>AVERAGE($C$4:C473)</f>
        <v>-363.51124052374399</v>
      </c>
      <c r="O473" s="149">
        <f>AVERAGE($D$4:D473)</f>
        <v>2079.3168313173574</v>
      </c>
      <c r="P473" s="149">
        <f>AVERAGE($E$4:E473)</f>
        <v>2442.8280718410874</v>
      </c>
    </row>
    <row r="474" spans="2:16" x14ac:dyDescent="0.25">
      <c r="B474" s="53">
        <v>471</v>
      </c>
      <c r="C474" s="149">
        <v>1742.242999525987</v>
      </c>
      <c r="D474" s="149">
        <v>2085.3984473738547</v>
      </c>
      <c r="E474" s="149">
        <v>343.15544784786766</v>
      </c>
      <c r="F474" s="150">
        <v>5.3475000000000009E-2</v>
      </c>
      <c r="G474" s="149">
        <v>48442.559407605193</v>
      </c>
      <c r="H474" s="149">
        <v>2482.8899842124101</v>
      </c>
      <c r="I474" s="149">
        <v>4852.4825516580922</v>
      </c>
      <c r="J474" s="149">
        <v>2572.7041003864001</v>
      </c>
      <c r="K474" s="149">
        <v>751</v>
      </c>
      <c r="L474" s="149">
        <v>647</v>
      </c>
      <c r="N474" s="149">
        <f>AVERAGE($C$4:C474)</f>
        <v>-359.04042472746011</v>
      </c>
      <c r="O474" s="149">
        <f>AVERAGE($D$4:D474)</f>
        <v>2079.3297434533583</v>
      </c>
      <c r="P474" s="149">
        <f>AVERAGE($E$4:E474)</f>
        <v>2438.3701681808047</v>
      </c>
    </row>
    <row r="475" spans="2:16" x14ac:dyDescent="0.25">
      <c r="B475" s="53">
        <v>472</v>
      </c>
      <c r="C475" s="149">
        <v>-589.78731695916349</v>
      </c>
      <c r="D475" s="149">
        <v>2085.3984473738547</v>
      </c>
      <c r="E475" s="149">
        <v>2675.1857643330181</v>
      </c>
      <c r="F475" s="150">
        <v>5.3475000000000009E-2</v>
      </c>
      <c r="G475" s="149">
        <v>52076.047596061479</v>
      </c>
      <c r="H475" s="149">
        <v>2613.9277761485923</v>
      </c>
      <c r="I475" s="149">
        <v>5191.1084040761634</v>
      </c>
      <c r="J475" s="149">
        <v>2504.4907488819904</v>
      </c>
      <c r="K475" s="149">
        <v>1320</v>
      </c>
      <c r="L475" s="149">
        <v>395</v>
      </c>
      <c r="N475" s="149">
        <f>AVERAGE($C$4:C475)</f>
        <v>-359.52929526184937</v>
      </c>
      <c r="O475" s="149">
        <f>AVERAGE($D$4:D475)</f>
        <v>2079.3426008769188</v>
      </c>
      <c r="P475" s="149">
        <f>AVERAGE($E$4:E475)</f>
        <v>2438.871896138754</v>
      </c>
    </row>
    <row r="476" spans="2:16" x14ac:dyDescent="0.25">
      <c r="B476" s="53">
        <v>473</v>
      </c>
      <c r="C476" s="149">
        <v>347.54427741036807</v>
      </c>
      <c r="D476" s="149">
        <v>2085.3984473738547</v>
      </c>
      <c r="E476" s="149">
        <v>1737.8541699634866</v>
      </c>
      <c r="F476" s="150">
        <v>5.3475000000000009E-2</v>
      </c>
      <c r="G476" s="149">
        <v>50760.438652101322</v>
      </c>
      <c r="H476" s="149">
        <v>2443.4096827149569</v>
      </c>
      <c r="I476" s="149">
        <v>5045.3544982628737</v>
      </c>
      <c r="J476" s="149">
        <v>2662.8182971306715</v>
      </c>
      <c r="K476" s="149">
        <v>1143</v>
      </c>
      <c r="L476" s="149">
        <v>586</v>
      </c>
      <c r="N476" s="149">
        <f>AVERAGE($C$4:C476)</f>
        <v>-358.03442512934993</v>
      </c>
      <c r="O476" s="149">
        <f>AVERAGE($D$4:D476)</f>
        <v>2079.355403935052</v>
      </c>
      <c r="P476" s="149">
        <f>AVERAGE($E$4:E476)</f>
        <v>2437.3898290643874</v>
      </c>
    </row>
    <row r="477" spans="2:16" x14ac:dyDescent="0.25">
      <c r="B477" s="53">
        <v>474</v>
      </c>
      <c r="C477" s="149">
        <v>1153.5717016299504</v>
      </c>
      <c r="D477" s="149">
        <v>2085.3984473738547</v>
      </c>
      <c r="E477" s="149">
        <v>931.8267457439041</v>
      </c>
      <c r="F477" s="150">
        <v>5.3475000000000009E-2</v>
      </c>
      <c r="G477" s="149">
        <v>50460.032760462796</v>
      </c>
      <c r="H477" s="149">
        <v>2539.8639227113185</v>
      </c>
      <c r="I477" s="149">
        <v>5024.3593051674343</v>
      </c>
      <c r="J477" s="149">
        <v>2541.4876388657094</v>
      </c>
      <c r="K477" s="149">
        <v>1718</v>
      </c>
      <c r="L477" s="149">
        <v>764</v>
      </c>
      <c r="N477" s="149">
        <f>AVERAGE($C$4:C477)</f>
        <v>-354.84538266783238</v>
      </c>
      <c r="O477" s="149">
        <f>AVERAGE($D$4:D477)</f>
        <v>2079.3681529718428</v>
      </c>
      <c r="P477" s="149">
        <f>AVERAGE($E$4:E477)</f>
        <v>2434.2135356396607</v>
      </c>
    </row>
    <row r="478" spans="2:16" x14ac:dyDescent="0.25">
      <c r="B478" s="53">
        <v>475</v>
      </c>
      <c r="C478" s="149">
        <v>-1999.7145954281541</v>
      </c>
      <c r="D478" s="149">
        <v>2085.3984473738547</v>
      </c>
      <c r="E478" s="149">
        <v>4085.1130428020087</v>
      </c>
      <c r="F478" s="150">
        <v>5.3475000000000009E-2</v>
      </c>
      <c r="G478" s="149">
        <v>53323.745899010028</v>
      </c>
      <c r="H478" s="149">
        <v>2538.9262966633742</v>
      </c>
      <c r="I478" s="149">
        <v>5443.0688550925688</v>
      </c>
      <c r="J478" s="149">
        <v>2517.820982213108</v>
      </c>
      <c r="K478" s="149">
        <v>735</v>
      </c>
      <c r="L478" s="149">
        <v>275</v>
      </c>
      <c r="N478" s="149">
        <f>AVERAGE($C$4:C478)</f>
        <v>-358.30826522101199</v>
      </c>
      <c r="O478" s="149">
        <f>AVERAGE($D$4:D478)</f>
        <v>2079.3808483284784</v>
      </c>
      <c r="P478" s="149">
        <f>AVERAGE($E$4:E478)</f>
        <v>2437.6891135494766</v>
      </c>
    </row>
    <row r="479" spans="2:16" x14ac:dyDescent="0.25">
      <c r="B479" s="53">
        <v>476</v>
      </c>
      <c r="C479" s="149">
        <v>342.095346312733</v>
      </c>
      <c r="D479" s="149">
        <v>2085.3984473738547</v>
      </c>
      <c r="E479" s="149">
        <v>1743.3031010611217</v>
      </c>
      <c r="F479" s="150">
        <v>5.3475000000000009E-2</v>
      </c>
      <c r="G479" s="149">
        <v>50697.471578587989</v>
      </c>
      <c r="H479" s="149">
        <v>2589.4848248381513</v>
      </c>
      <c r="I479" s="149">
        <v>5040.0363679298789</v>
      </c>
      <c r="J479" s="149">
        <v>2422.2830479550889</v>
      </c>
      <c r="K479" s="149">
        <v>1026</v>
      </c>
      <c r="L479" s="149">
        <v>733</v>
      </c>
      <c r="N479" s="149">
        <f>AVERAGE($C$4:C479)</f>
        <v>-356.83682906232764</v>
      </c>
      <c r="O479" s="149">
        <f>AVERAGE($D$4:D479)</f>
        <v>2079.3934903432796</v>
      </c>
      <c r="P479" s="149">
        <f>AVERAGE($E$4:E479)</f>
        <v>2436.2303194055935</v>
      </c>
    </row>
    <row r="480" spans="2:16" x14ac:dyDescent="0.25">
      <c r="B480" s="53">
        <v>477</v>
      </c>
      <c r="C480" s="149">
        <v>-2143.3277610825285</v>
      </c>
      <c r="D480" s="149">
        <v>2056.6821673019708</v>
      </c>
      <c r="E480" s="149">
        <v>4200.0099283844993</v>
      </c>
      <c r="F480" s="150">
        <v>4.4208333333333336E-2</v>
      </c>
      <c r="G480" s="149">
        <v>54134.681303548925</v>
      </c>
      <c r="H480" s="149">
        <v>2640.2503084480909</v>
      </c>
      <c r="I480" s="149">
        <v>5454.8849093469735</v>
      </c>
      <c r="J480" s="149">
        <v>2623.9952137347718</v>
      </c>
      <c r="K480" s="149">
        <v>621</v>
      </c>
      <c r="L480" s="149">
        <v>837</v>
      </c>
      <c r="N480" s="149">
        <f>AVERAGE($C$4:C480)</f>
        <v>-360.58209307075577</v>
      </c>
      <c r="O480" s="149">
        <f>AVERAGE($D$4:D480)</f>
        <v>2079.3458775067152</v>
      </c>
      <c r="P480" s="149">
        <f>AVERAGE($E$4:E480)</f>
        <v>2439.927970577457</v>
      </c>
    </row>
    <row r="481" spans="2:16" x14ac:dyDescent="0.25">
      <c r="B481" s="53">
        <v>478</v>
      </c>
      <c r="C481" s="149">
        <v>-367.31148598539721</v>
      </c>
      <c r="D481" s="149">
        <v>2085.3984473738547</v>
      </c>
      <c r="E481" s="149">
        <v>2452.7099333592519</v>
      </c>
      <c r="F481" s="150">
        <v>5.3475000000000009E-2</v>
      </c>
      <c r="G481" s="149">
        <v>51761.183818448844</v>
      </c>
      <c r="H481" s="149">
        <v>2532.5660223075397</v>
      </c>
      <c r="I481" s="149">
        <v>5252.50940997628</v>
      </c>
      <c r="J481" s="149">
        <v>2522.6825079274968</v>
      </c>
      <c r="K481" s="149">
        <v>1091</v>
      </c>
      <c r="L481" s="149">
        <v>589</v>
      </c>
      <c r="N481" s="149">
        <f>AVERAGE($C$4:C481)</f>
        <v>-360.59617129861067</v>
      </c>
      <c r="O481" s="149">
        <f>AVERAGE($D$4:D481)</f>
        <v>2079.3585397867723</v>
      </c>
      <c r="P481" s="149">
        <f>AVERAGE($E$4:E481)</f>
        <v>2439.9547110853687</v>
      </c>
    </row>
    <row r="482" spans="2:16" x14ac:dyDescent="0.25">
      <c r="B482" s="53">
        <v>479</v>
      </c>
      <c r="C482" s="149">
        <v>-2443.8030569622383</v>
      </c>
      <c r="D482" s="149">
        <v>2071.0096039323103</v>
      </c>
      <c r="E482" s="149">
        <v>4514.8126608945486</v>
      </c>
      <c r="F482" s="150">
        <v>4.8841666666666672E-2</v>
      </c>
      <c r="G482" s="149">
        <v>54320.43774622507</v>
      </c>
      <c r="H482" s="149">
        <v>2572.8285164182239</v>
      </c>
      <c r="I482" s="149">
        <v>5489.2244138032011</v>
      </c>
      <c r="J482" s="149">
        <v>2558.3305283469986</v>
      </c>
      <c r="K482" s="149">
        <v>965</v>
      </c>
      <c r="L482" s="149">
        <v>384</v>
      </c>
      <c r="N482" s="149">
        <f>AVERAGE($C$4:C482)</f>
        <v>-364.94524621648884</v>
      </c>
      <c r="O482" s="149">
        <f>AVERAGE($D$4:D482)</f>
        <v>2079.3411098580573</v>
      </c>
      <c r="P482" s="149">
        <f>AVERAGE($E$4:E482)</f>
        <v>2444.2863560745318</v>
      </c>
    </row>
    <row r="483" spans="2:16" x14ac:dyDescent="0.25">
      <c r="B483" s="53">
        <v>480</v>
      </c>
      <c r="C483" s="149">
        <v>-883.87716395794814</v>
      </c>
      <c r="D483" s="149">
        <v>2085.3984473738547</v>
      </c>
      <c r="E483" s="149">
        <v>2969.2756113318028</v>
      </c>
      <c r="F483" s="150">
        <v>5.3475000000000009E-2</v>
      </c>
      <c r="G483" s="149">
        <v>52363.877275787629</v>
      </c>
      <c r="H483" s="149">
        <v>2495.525260780696</v>
      </c>
      <c r="I483" s="149">
        <v>5144.8893286028633</v>
      </c>
      <c r="J483" s="149">
        <v>2627.3297107008534</v>
      </c>
      <c r="K483" s="149">
        <v>1125</v>
      </c>
      <c r="L483" s="149">
        <v>552</v>
      </c>
      <c r="N483" s="149">
        <f>AVERAGE($C$4:C483)</f>
        <v>-366.02635437845021</v>
      </c>
      <c r="O483" s="149">
        <f>AVERAGE($D$4:D483)</f>
        <v>2079.3537293112149</v>
      </c>
      <c r="P483" s="149">
        <f>AVERAGE($E$4:E483)</f>
        <v>2445.3800836896512</v>
      </c>
    </row>
    <row r="484" spans="2:16" x14ac:dyDescent="0.25">
      <c r="B484" s="53">
        <v>481</v>
      </c>
      <c r="C484" s="149">
        <v>746.75379988964596</v>
      </c>
      <c r="D484" s="149">
        <v>2085.3984473738547</v>
      </c>
      <c r="E484" s="149">
        <v>1338.6446474842087</v>
      </c>
      <c r="F484" s="150">
        <v>5.3475000000000009E-2</v>
      </c>
      <c r="G484" s="149">
        <v>50210.240181184898</v>
      </c>
      <c r="H484" s="149">
        <v>2520.46945031004</v>
      </c>
      <c r="I484" s="149">
        <v>5016.5508588211505</v>
      </c>
      <c r="J484" s="149">
        <v>2637.3756011599871</v>
      </c>
      <c r="K484" s="149">
        <v>961</v>
      </c>
      <c r="L484" s="149">
        <v>694</v>
      </c>
      <c r="N484" s="149">
        <f>AVERAGE($C$4:C484)</f>
        <v>-363.71288212425458</v>
      </c>
      <c r="O484" s="149">
        <f>AVERAGE($D$4:D484)</f>
        <v>2079.3662962926342</v>
      </c>
      <c r="P484" s="149">
        <f>AVERAGE($E$4:E484)</f>
        <v>2443.079178416875</v>
      </c>
    </row>
    <row r="485" spans="2:16" x14ac:dyDescent="0.25">
      <c r="B485" s="53">
        <v>482</v>
      </c>
      <c r="C485" s="149">
        <v>1067.2530340438493</v>
      </c>
      <c r="D485" s="149">
        <v>2085.3984473738547</v>
      </c>
      <c r="E485" s="149">
        <v>1018.1454133300053</v>
      </c>
      <c r="F485" s="150">
        <v>5.3475000000000009E-2</v>
      </c>
      <c r="G485" s="149">
        <v>49108.326159962693</v>
      </c>
      <c r="H485" s="149">
        <v>2647.3721905655339</v>
      </c>
      <c r="I485" s="149">
        <v>4902.8331189867567</v>
      </c>
      <c r="J485" s="149">
        <v>2588.9006222094395</v>
      </c>
      <c r="K485" s="149">
        <v>577</v>
      </c>
      <c r="L485" s="149">
        <v>412</v>
      </c>
      <c r="N485" s="149">
        <f>AVERAGE($C$4:C485)</f>
        <v>-360.74407316954898</v>
      </c>
      <c r="O485" s="149">
        <f>AVERAGE($D$4:D485)</f>
        <v>2079.3788111289023</v>
      </c>
      <c r="P485" s="149">
        <f>AVERAGE($E$4:E485)</f>
        <v>2440.1228842984374</v>
      </c>
    </row>
    <row r="486" spans="2:16" x14ac:dyDescent="0.25">
      <c r="B486" s="53">
        <v>483</v>
      </c>
      <c r="C486" s="149">
        <v>-35.303562075113405</v>
      </c>
      <c r="D486" s="149">
        <v>2085.3984473738547</v>
      </c>
      <c r="E486" s="149">
        <v>2120.7020094489681</v>
      </c>
      <c r="F486" s="150">
        <v>5.3475000000000009E-2</v>
      </c>
      <c r="G486" s="149">
        <v>51349.721050667496</v>
      </c>
      <c r="H486" s="149">
        <v>2534.7023344097142</v>
      </c>
      <c r="I486" s="149">
        <v>5106.3844205780961</v>
      </c>
      <c r="J486" s="149">
        <v>2551.2183223300131</v>
      </c>
      <c r="K486" s="149">
        <v>1015</v>
      </c>
      <c r="L486" s="149">
        <v>784</v>
      </c>
      <c r="N486" s="149">
        <f>AVERAGE($C$4:C486)</f>
        <v>-360.0702832915066</v>
      </c>
      <c r="O486" s="149">
        <f>AVERAGE($D$4:D486)</f>
        <v>2079.3912741439026</v>
      </c>
      <c r="P486" s="149">
        <f>AVERAGE($E$4:E486)</f>
        <v>2439.4615574353952</v>
      </c>
    </row>
    <row r="487" spans="2:16" x14ac:dyDescent="0.25">
      <c r="B487" s="53">
        <v>484</v>
      </c>
      <c r="C487" s="149">
        <v>-230.80153508228659</v>
      </c>
      <c r="D487" s="149">
        <v>2085.3984473738547</v>
      </c>
      <c r="E487" s="149">
        <v>2316.1999824561412</v>
      </c>
      <c r="F487" s="150">
        <v>5.3475000000000009E-2</v>
      </c>
      <c r="G487" s="149">
        <v>51227.240514603647</v>
      </c>
      <c r="H487" s="149">
        <v>2468.4143360705289</v>
      </c>
      <c r="I487" s="149">
        <v>5011.6210843588851</v>
      </c>
      <c r="J487" s="149">
        <v>2628.4166545655958</v>
      </c>
      <c r="K487" s="149">
        <v>523</v>
      </c>
      <c r="L487" s="149">
        <v>993</v>
      </c>
      <c r="N487" s="149">
        <f>AVERAGE($C$4:C487)</f>
        <v>-359.80319910099172</v>
      </c>
      <c r="O487" s="149">
        <f>AVERAGE($D$4:D487)</f>
        <v>2079.4036856588405</v>
      </c>
      <c r="P487" s="149">
        <f>AVERAGE($E$4:E487)</f>
        <v>2439.2068847598184</v>
      </c>
    </row>
    <row r="488" spans="2:16" x14ac:dyDescent="0.25">
      <c r="B488" s="53">
        <v>485</v>
      </c>
      <c r="C488" s="149">
        <v>-844.15962010443764</v>
      </c>
      <c r="D488" s="149">
        <v>2085.3984473738547</v>
      </c>
      <c r="E488" s="149">
        <v>2929.5580674782923</v>
      </c>
      <c r="F488" s="150">
        <v>5.3475000000000009E-2</v>
      </c>
      <c r="G488" s="149">
        <v>51476.654460804377</v>
      </c>
      <c r="H488" s="149">
        <v>2502.0959806750898</v>
      </c>
      <c r="I488" s="149">
        <v>5170.3139698976129</v>
      </c>
      <c r="J488" s="149">
        <v>2704.7584643453429</v>
      </c>
      <c r="K488" s="149">
        <v>241</v>
      </c>
      <c r="L488" s="149">
        <v>489</v>
      </c>
      <c r="N488" s="149">
        <f>AVERAGE($C$4:C488)</f>
        <v>-360.80187213398852</v>
      </c>
      <c r="O488" s="149">
        <f>AVERAGE($D$4:D488)</f>
        <v>2079.4160459922737</v>
      </c>
      <c r="P488" s="149">
        <f>AVERAGE($E$4:E488)</f>
        <v>2440.2179181262482</v>
      </c>
    </row>
    <row r="489" spans="2:16" x14ac:dyDescent="0.25">
      <c r="B489" s="53">
        <v>486</v>
      </c>
      <c r="C489" s="149">
        <v>-1779.7029309828399</v>
      </c>
      <c r="D489" s="149">
        <v>2085.3984473738547</v>
      </c>
      <c r="E489" s="149">
        <v>3865.1013783566946</v>
      </c>
      <c r="F489" s="150">
        <v>5.3475000000000009E-2</v>
      </c>
      <c r="G489" s="149">
        <v>53283.61744137427</v>
      </c>
      <c r="H489" s="149">
        <v>2471.5175997211441</v>
      </c>
      <c r="I489" s="149">
        <v>5246.1345799363989</v>
      </c>
      <c r="J489" s="149">
        <v>2556.0500772323994</v>
      </c>
      <c r="K489" s="149">
        <v>947</v>
      </c>
      <c r="L489" s="149">
        <v>524</v>
      </c>
      <c r="N489" s="149">
        <f>AVERAGE($C$4:C489)</f>
        <v>-363.72142163779273</v>
      </c>
      <c r="O489" s="149">
        <f>AVERAGE($D$4:D489)</f>
        <v>2079.428355460137</v>
      </c>
      <c r="P489" s="149">
        <f>AVERAGE($E$4:E489)</f>
        <v>2443.1497770979158</v>
      </c>
    </row>
    <row r="490" spans="2:16" x14ac:dyDescent="0.25">
      <c r="B490" s="53">
        <v>487</v>
      </c>
      <c r="C490" s="149">
        <v>-1031.6571176117036</v>
      </c>
      <c r="D490" s="149">
        <v>2085.3984473738547</v>
      </c>
      <c r="E490" s="149">
        <v>3117.0555649855582</v>
      </c>
      <c r="F490" s="150">
        <v>5.3475000000000009E-2</v>
      </c>
      <c r="G490" s="149">
        <v>52307.547357958727</v>
      </c>
      <c r="H490" s="149">
        <v>2458.7697018825538</v>
      </c>
      <c r="I490" s="149">
        <v>5174.5071162529603</v>
      </c>
      <c r="J490" s="149">
        <v>2529.4126220527983</v>
      </c>
      <c r="K490" s="149">
        <v>926</v>
      </c>
      <c r="L490" s="149">
        <v>615</v>
      </c>
      <c r="N490" s="149">
        <f>AVERAGE($C$4:C490)</f>
        <v>-365.09295284102456</v>
      </c>
      <c r="O490" s="149">
        <f>AVERAGE($D$4:D490)</f>
        <v>2079.440614375771</v>
      </c>
      <c r="P490" s="149">
        <f>AVERAGE($E$4:E490)</f>
        <v>2444.5335672167816</v>
      </c>
    </row>
    <row r="491" spans="2:16" x14ac:dyDescent="0.25">
      <c r="B491" s="53">
        <v>488</v>
      </c>
      <c r="C491" s="149">
        <v>-884.16056621725875</v>
      </c>
      <c r="D491" s="149">
        <v>2085.3984473738547</v>
      </c>
      <c r="E491" s="149">
        <v>2969.5590135911134</v>
      </c>
      <c r="F491" s="150">
        <v>5.3475000000000009E-2</v>
      </c>
      <c r="G491" s="149">
        <v>52575.708570755087</v>
      </c>
      <c r="H491" s="149">
        <v>2581.9433919983089</v>
      </c>
      <c r="I491" s="149">
        <v>5245.0018259043691</v>
      </c>
      <c r="J491" s="149">
        <v>2493.2761243250602</v>
      </c>
      <c r="K491" s="149">
        <v>949</v>
      </c>
      <c r="L491" s="149">
        <v>887</v>
      </c>
      <c r="N491" s="149">
        <f>AVERAGE($C$4:C491)</f>
        <v>-366.156615983189</v>
      </c>
      <c r="O491" s="149">
        <f>AVERAGE($D$4:D491)</f>
        <v>2079.4528230499473</v>
      </c>
      <c r="P491" s="149">
        <f>AVERAGE($E$4:E491)</f>
        <v>2445.6094390331227</v>
      </c>
    </row>
    <row r="492" spans="2:16" x14ac:dyDescent="0.25">
      <c r="B492" s="53">
        <v>489</v>
      </c>
      <c r="C492" s="149">
        <v>-121.680228921874</v>
      </c>
      <c r="D492" s="149">
        <v>2085.3984473738547</v>
      </c>
      <c r="E492" s="149">
        <v>2207.0786762957287</v>
      </c>
      <c r="F492" s="150">
        <v>5.3475000000000009E-2</v>
      </c>
      <c r="G492" s="149">
        <v>51164.699475709582</v>
      </c>
      <c r="H492" s="149">
        <v>2642.5939398238438</v>
      </c>
      <c r="I492" s="149">
        <v>5115.758084639011</v>
      </c>
      <c r="J492" s="149">
        <v>2575.9606443386106</v>
      </c>
      <c r="K492" s="149">
        <v>903</v>
      </c>
      <c r="L492" s="149">
        <v>461</v>
      </c>
      <c r="N492" s="149">
        <f>AVERAGE($C$4:C492)</f>
        <v>-365.65666427140718</v>
      </c>
      <c r="O492" s="149">
        <f>AVERAGE($D$4:D492)</f>
        <v>2079.4649817908962</v>
      </c>
      <c r="P492" s="149">
        <f>AVERAGE($E$4:E492)</f>
        <v>2445.1216460622895</v>
      </c>
    </row>
    <row r="493" spans="2:16" x14ac:dyDescent="0.25">
      <c r="B493" s="53">
        <v>490</v>
      </c>
      <c r="C493" s="149">
        <v>424.71977661642768</v>
      </c>
      <c r="D493" s="149">
        <v>2085.3984473738547</v>
      </c>
      <c r="E493" s="149">
        <v>1660.678670757427</v>
      </c>
      <c r="F493" s="150">
        <v>5.3475000000000009E-2</v>
      </c>
      <c r="G493" s="149">
        <v>51161.780392412504</v>
      </c>
      <c r="H493" s="149">
        <v>2583.3761789651771</v>
      </c>
      <c r="I493" s="149">
        <v>5167.4371350407091</v>
      </c>
      <c r="J493" s="149">
        <v>2638.580278421377</v>
      </c>
      <c r="K493" s="149">
        <v>1510</v>
      </c>
      <c r="L493" s="149">
        <v>479</v>
      </c>
      <c r="N493" s="149">
        <f>AVERAGE($C$4:C493)</f>
        <v>-364.0436511267381</v>
      </c>
      <c r="O493" s="149">
        <f>AVERAGE($D$4:D493)</f>
        <v>2079.4770909043309</v>
      </c>
      <c r="P493" s="149">
        <f>AVERAGE($E$4:E493)</f>
        <v>2443.5207420310553</v>
      </c>
    </row>
    <row r="494" spans="2:16" x14ac:dyDescent="0.25">
      <c r="B494" s="53">
        <v>491</v>
      </c>
      <c r="C494" s="149">
        <v>-2142.1411092151875</v>
      </c>
      <c r="D494" s="149">
        <v>2085.3984473738547</v>
      </c>
      <c r="E494" s="149">
        <v>4227.5395565890421</v>
      </c>
      <c r="F494" s="150">
        <v>5.3475000000000009E-2</v>
      </c>
      <c r="G494" s="149">
        <v>53558.886830060488</v>
      </c>
      <c r="H494" s="149">
        <v>2636.824696659573</v>
      </c>
      <c r="I494" s="149">
        <v>5435.6041660709607</v>
      </c>
      <c r="J494" s="149">
        <v>2516.4950600551888</v>
      </c>
      <c r="K494" s="149">
        <v>497</v>
      </c>
      <c r="L494" s="149">
        <v>481</v>
      </c>
      <c r="N494" s="149">
        <f>AVERAGE($C$4:C494)</f>
        <v>-367.66503087844575</v>
      </c>
      <c r="O494" s="149">
        <f>AVERAGE($D$4:D494)</f>
        <v>2079.4891506934746</v>
      </c>
      <c r="P494" s="149">
        <f>AVERAGE($E$4:E494)</f>
        <v>2447.1541815719065</v>
      </c>
    </row>
    <row r="495" spans="2:16" x14ac:dyDescent="0.25">
      <c r="B495" s="53">
        <v>492</v>
      </c>
      <c r="C495" s="149">
        <v>-36.130173186158572</v>
      </c>
      <c r="D495" s="149">
        <v>2085.3984473738547</v>
      </c>
      <c r="E495" s="149">
        <v>2121.5286205600132</v>
      </c>
      <c r="F495" s="150">
        <v>5.3475000000000009E-2</v>
      </c>
      <c r="G495" s="149">
        <v>50961.27965826029</v>
      </c>
      <c r="H495" s="149">
        <v>2607.956137737729</v>
      </c>
      <c r="I495" s="149">
        <v>5150.0866002622834</v>
      </c>
      <c r="J495" s="149">
        <v>2536.7876830217956</v>
      </c>
      <c r="K495" s="149">
        <v>931</v>
      </c>
      <c r="L495" s="149">
        <v>376</v>
      </c>
      <c r="N495" s="149">
        <f>AVERAGE($C$4:C495)</f>
        <v>-366.99117954167281</v>
      </c>
      <c r="O495" s="149">
        <f>AVERAGE($D$4:D495)</f>
        <v>2079.5011614590849</v>
      </c>
      <c r="P495" s="149">
        <f>AVERAGE($E$4:E495)</f>
        <v>2446.4923410007436</v>
      </c>
    </row>
    <row r="496" spans="2:16" x14ac:dyDescent="0.25">
      <c r="B496" s="53">
        <v>493</v>
      </c>
      <c r="C496" s="149">
        <v>-1526.8482233466675</v>
      </c>
      <c r="D496" s="149">
        <v>2071.0096039323103</v>
      </c>
      <c r="E496" s="149">
        <v>3597.8578272789778</v>
      </c>
      <c r="F496" s="150">
        <v>4.8841666666666672E-2</v>
      </c>
      <c r="G496" s="149">
        <v>53640.202983235307</v>
      </c>
      <c r="H496" s="149">
        <v>2518.6383586121547</v>
      </c>
      <c r="I496" s="149">
        <v>5271.9936299709752</v>
      </c>
      <c r="J496" s="149">
        <v>2463.7102490150005</v>
      </c>
      <c r="K496" s="149">
        <v>1470</v>
      </c>
      <c r="L496" s="149">
        <v>711</v>
      </c>
      <c r="N496" s="149">
        <f>AVERAGE($C$4:C496)</f>
        <v>-369.34383074614539</v>
      </c>
      <c r="O496" s="149">
        <f>AVERAGE($D$4:D496)</f>
        <v>2079.4839372044667</v>
      </c>
      <c r="P496" s="149">
        <f>AVERAGE($E$4:E496)</f>
        <v>2448.8277679505982</v>
      </c>
    </row>
    <row r="497" spans="2:16" x14ac:dyDescent="0.25">
      <c r="B497" s="53">
        <v>494</v>
      </c>
      <c r="C497" s="149">
        <v>-1517.4725652407897</v>
      </c>
      <c r="D497" s="149">
        <v>2085.3984473738547</v>
      </c>
      <c r="E497" s="149">
        <v>3602.8710126146443</v>
      </c>
      <c r="F497" s="150">
        <v>5.3475000000000009E-2</v>
      </c>
      <c r="G497" s="149">
        <v>53593.935349145613</v>
      </c>
      <c r="H497" s="149">
        <v>2484.0077589077819</v>
      </c>
      <c r="I497" s="149">
        <v>5472.2993028991668</v>
      </c>
      <c r="J497" s="149">
        <v>2678.5010600318915</v>
      </c>
      <c r="K497" s="149">
        <v>1231</v>
      </c>
      <c r="L497" s="149">
        <v>517</v>
      </c>
      <c r="N497" s="149">
        <f>AVERAGE($C$4:C497)</f>
        <v>-371.6679779819645</v>
      </c>
      <c r="O497" s="149">
        <f>AVERAGE($D$4:D497)</f>
        <v>2079.4959098971171</v>
      </c>
      <c r="P497" s="149">
        <f>AVERAGE($E$4:E497)</f>
        <v>2451.1638878790682</v>
      </c>
    </row>
    <row r="498" spans="2:16" x14ac:dyDescent="0.25">
      <c r="B498" s="53">
        <v>495</v>
      </c>
      <c r="C498" s="149">
        <v>619.69860391820725</v>
      </c>
      <c r="D498" s="149">
        <v>2085.3984473738547</v>
      </c>
      <c r="E498" s="149">
        <v>1465.6998434556474</v>
      </c>
      <c r="F498" s="150">
        <v>5.3475000000000009E-2</v>
      </c>
      <c r="G498" s="149">
        <v>50350.940286334058</v>
      </c>
      <c r="H498" s="149">
        <v>2527.2920524230658</v>
      </c>
      <c r="I498" s="149">
        <v>5050.7422187046686</v>
      </c>
      <c r="J498" s="149">
        <v>2529.242749348306</v>
      </c>
      <c r="K498" s="149">
        <v>1385</v>
      </c>
      <c r="L498" s="149">
        <v>319</v>
      </c>
      <c r="N498" s="149">
        <f>AVERAGE($C$4:C498)</f>
        <v>-369.66521721044904</v>
      </c>
      <c r="O498" s="149">
        <f>AVERAGE($D$4:D498)</f>
        <v>2079.5078342152524</v>
      </c>
      <c r="P498" s="149">
        <f>AVERAGE($E$4:E498)</f>
        <v>2449.1730514256869</v>
      </c>
    </row>
    <row r="499" spans="2:16" x14ac:dyDescent="0.25">
      <c r="B499" s="53">
        <v>496</v>
      </c>
      <c r="C499" s="149">
        <v>-713.86167274656327</v>
      </c>
      <c r="D499" s="149">
        <v>2085.3984473738547</v>
      </c>
      <c r="E499" s="149">
        <v>2799.2601201204179</v>
      </c>
      <c r="F499" s="150">
        <v>5.3475000000000009E-2</v>
      </c>
      <c r="G499" s="149">
        <v>51950.910783421117</v>
      </c>
      <c r="H499" s="149">
        <v>2576.8967079499116</v>
      </c>
      <c r="I499" s="149">
        <v>5210.3436757951431</v>
      </c>
      <c r="J499" s="149">
        <v>2593.0567879870814</v>
      </c>
      <c r="K499" s="149">
        <v>922</v>
      </c>
      <c r="L499" s="149">
        <v>442</v>
      </c>
      <c r="N499" s="149">
        <f>AVERAGE($C$4:C499)</f>
        <v>-370.35916167725571</v>
      </c>
      <c r="O499" s="149">
        <f>AVERAGE($D$4:D499)</f>
        <v>2079.5197104514591</v>
      </c>
      <c r="P499" s="149">
        <f>AVERAGE($E$4:E499)</f>
        <v>2449.8788721287006</v>
      </c>
    </row>
    <row r="500" spans="2:16" x14ac:dyDescent="0.25">
      <c r="B500" s="53">
        <v>497</v>
      </c>
      <c r="C500" s="149">
        <v>-54.13995787695012</v>
      </c>
      <c r="D500" s="149">
        <v>2085.3984473738547</v>
      </c>
      <c r="E500" s="149">
        <v>2139.5384052508048</v>
      </c>
      <c r="F500" s="150">
        <v>5.3475000000000009E-2</v>
      </c>
      <c r="G500" s="149">
        <v>50951.980227533677</v>
      </c>
      <c r="H500" s="149">
        <v>2518.5074577993223</v>
      </c>
      <c r="I500" s="149">
        <v>5001.7626833895611</v>
      </c>
      <c r="J500" s="149">
        <v>2498.7486182428279</v>
      </c>
      <c r="K500" s="149">
        <v>922</v>
      </c>
      <c r="L500" s="149">
        <v>629</v>
      </c>
      <c r="N500" s="149">
        <f>AVERAGE($C$4:C500)</f>
        <v>-369.72290573399556</v>
      </c>
      <c r="O500" s="149">
        <f>AVERAGE($D$4:D500)</f>
        <v>2079.5315388959712</v>
      </c>
      <c r="P500" s="149">
        <f>AVERAGE($E$4:E500)</f>
        <v>2449.2544446299521</v>
      </c>
    </row>
    <row r="501" spans="2:16" x14ac:dyDescent="0.25">
      <c r="B501" s="53">
        <v>498</v>
      </c>
      <c r="C501" s="149">
        <v>-318.7086439386344</v>
      </c>
      <c r="D501" s="149">
        <v>2085.3984473738547</v>
      </c>
      <c r="E501" s="149">
        <v>2404.107091312489</v>
      </c>
      <c r="F501" s="150">
        <v>5.3475000000000009E-2</v>
      </c>
      <c r="G501" s="149">
        <v>51615.541518361802</v>
      </c>
      <c r="H501" s="149">
        <v>2543.3274569912646</v>
      </c>
      <c r="I501" s="149">
        <v>5274.038071260451</v>
      </c>
      <c r="J501" s="149">
        <v>2424.5036644310157</v>
      </c>
      <c r="K501" s="149">
        <v>1025</v>
      </c>
      <c r="L501" s="149">
        <v>636</v>
      </c>
      <c r="N501" s="149">
        <f>AVERAGE($C$4:C501)</f>
        <v>-369.6204674572981</v>
      </c>
      <c r="O501" s="149">
        <f>AVERAGE($D$4:D501)</f>
        <v>2079.5433198366895</v>
      </c>
      <c r="P501" s="149">
        <f>AVERAGE($E$4:E501)</f>
        <v>2449.1637872939737</v>
      </c>
    </row>
    <row r="502" spans="2:16" x14ac:dyDescent="0.25">
      <c r="B502" s="53">
        <v>499</v>
      </c>
      <c r="C502" s="149">
        <v>94.866569157959248</v>
      </c>
      <c r="D502" s="149">
        <v>2085.3984473738547</v>
      </c>
      <c r="E502" s="149">
        <v>1990.5318782158954</v>
      </c>
      <c r="F502" s="150">
        <v>5.3475000000000009E-2</v>
      </c>
      <c r="G502" s="149">
        <v>50762.203733093978</v>
      </c>
      <c r="H502" s="149">
        <v>2495.5002538105628</v>
      </c>
      <c r="I502" s="149">
        <v>5026.2384793133879</v>
      </c>
      <c r="J502" s="149">
        <v>2579.7616906616954</v>
      </c>
      <c r="K502" s="149">
        <v>579</v>
      </c>
      <c r="L502" s="149">
        <v>886</v>
      </c>
      <c r="N502" s="149">
        <f>AVERAGE($C$4:C502)</f>
        <v>-368.68963171257815</v>
      </c>
      <c r="O502" s="149">
        <f>AVERAGE($D$4:D502)</f>
        <v>2079.5550535592092</v>
      </c>
      <c r="P502" s="149">
        <f>AVERAGE($E$4:E502)</f>
        <v>2448.2446852717731</v>
      </c>
    </row>
    <row r="503" spans="2:16" x14ac:dyDescent="0.25">
      <c r="B503" s="53">
        <v>500</v>
      </c>
      <c r="C503" s="149">
        <v>113.44607893858506</v>
      </c>
      <c r="D503" s="149">
        <v>2085.3984473738547</v>
      </c>
      <c r="E503" s="149">
        <v>1971.9523684352696</v>
      </c>
      <c r="F503" s="150">
        <v>5.3475000000000009E-2</v>
      </c>
      <c r="G503" s="149">
        <v>51791.493634339829</v>
      </c>
      <c r="H503" s="149">
        <v>2677.9186030863257</v>
      </c>
      <c r="I503" s="149">
        <v>5190.3435083921231</v>
      </c>
      <c r="J503" s="149">
        <v>2626.752600778836</v>
      </c>
      <c r="K503" s="149">
        <v>1778</v>
      </c>
      <c r="L503" s="149">
        <v>346</v>
      </c>
      <c r="N503" s="149">
        <f>AVERAGE($C$4:C503)</f>
        <v>-367.72536029127582</v>
      </c>
      <c r="O503" s="149">
        <f>AVERAGE($D$4:D503)</f>
        <v>2079.5667403468383</v>
      </c>
      <c r="P503" s="149">
        <f>AVERAGE($E$4:E503)</f>
        <v>2447.2921006380998</v>
      </c>
    </row>
    <row r="504" spans="2:16" x14ac:dyDescent="0.25">
      <c r="B504" s="53">
        <v>501</v>
      </c>
      <c r="C504" s="149">
        <v>-630.68852630593801</v>
      </c>
      <c r="D504" s="149">
        <v>2071.0096039323103</v>
      </c>
      <c r="E504" s="149">
        <v>2701.6981302382483</v>
      </c>
      <c r="F504" s="150">
        <v>4.8841666666666672E-2</v>
      </c>
      <c r="G504" s="149">
        <v>52340.145108502838</v>
      </c>
      <c r="H504" s="149">
        <v>2579.9476185658705</v>
      </c>
      <c r="I504" s="149">
        <v>5265.2754719028908</v>
      </c>
      <c r="J504" s="149">
        <v>2663.2608936978031</v>
      </c>
      <c r="K504" s="149">
        <v>1286</v>
      </c>
      <c r="L504" s="149">
        <v>461</v>
      </c>
      <c r="N504" s="149">
        <f>AVERAGE($C$4:C504)</f>
        <v>-368.25023687014743</v>
      </c>
      <c r="O504" s="149">
        <f>AVERAGE($D$4:D504)</f>
        <v>2079.5496602342346</v>
      </c>
      <c r="P504" s="149">
        <f>AVERAGE($E$4:E504)</f>
        <v>2447.799897104368</v>
      </c>
    </row>
    <row r="505" spans="2:16" x14ac:dyDescent="0.25">
      <c r="B505" s="53">
        <v>502</v>
      </c>
      <c r="C505" s="149">
        <v>1154.0080154069601</v>
      </c>
      <c r="D505" s="149">
        <v>2085.3984473738547</v>
      </c>
      <c r="E505" s="149">
        <v>931.39043196689454</v>
      </c>
      <c r="F505" s="150">
        <v>5.3475000000000009E-2</v>
      </c>
      <c r="G505" s="149">
        <v>50387.647757401966</v>
      </c>
      <c r="H505" s="149">
        <v>2589.3937909103138</v>
      </c>
      <c r="I505" s="149">
        <v>5068.6866776008428</v>
      </c>
      <c r="J505" s="149">
        <v>2522.7907873937388</v>
      </c>
      <c r="K505" s="149">
        <v>1526</v>
      </c>
      <c r="L505" s="149">
        <v>809</v>
      </c>
      <c r="N505" s="149">
        <f>AVERAGE($C$4:C505)</f>
        <v>-365.21784991342014</v>
      </c>
      <c r="O505" s="149">
        <f>AVERAGE($D$4:D505)</f>
        <v>2079.5613112046321</v>
      </c>
      <c r="P505" s="149">
        <f>AVERAGE($E$4:E505)</f>
        <v>2444.7791611180382</v>
      </c>
    </row>
    <row r="506" spans="2:16" x14ac:dyDescent="0.25">
      <c r="B506" s="53">
        <v>503</v>
      </c>
      <c r="C506" s="149">
        <v>405.33479528853377</v>
      </c>
      <c r="D506" s="149">
        <v>2085.3984473738547</v>
      </c>
      <c r="E506" s="149">
        <v>1680.0636520853209</v>
      </c>
      <c r="F506" s="150">
        <v>5.3475000000000009E-2</v>
      </c>
      <c r="G506" s="149">
        <v>50619.071648149475</v>
      </c>
      <c r="H506" s="149">
        <v>2504.7224270351462</v>
      </c>
      <c r="I506" s="149">
        <v>5102.7807024015792</v>
      </c>
      <c r="J506" s="149">
        <v>2644.9504920676372</v>
      </c>
      <c r="K506" s="149">
        <v>1178</v>
      </c>
      <c r="L506" s="149">
        <v>381</v>
      </c>
      <c r="N506" s="149">
        <f>AVERAGE($C$4:C506)</f>
        <v>-363.68593610586157</v>
      </c>
      <c r="O506" s="149">
        <f>AVERAGE($D$4:D506)</f>
        <v>2079.572915849104</v>
      </c>
      <c r="P506" s="149">
        <f>AVERAGE($E$4:E506)</f>
        <v>2443.2588519549513</v>
      </c>
    </row>
    <row r="507" spans="2:16" x14ac:dyDescent="0.25">
      <c r="B507" s="53">
        <v>504</v>
      </c>
      <c r="C507" s="149">
        <v>-64.753741335942777</v>
      </c>
      <c r="D507" s="149">
        <v>2085.3984473738547</v>
      </c>
      <c r="E507" s="149">
        <v>2150.1521887097974</v>
      </c>
      <c r="F507" s="150">
        <v>5.3475000000000009E-2</v>
      </c>
      <c r="G507" s="149">
        <v>51296.540805457575</v>
      </c>
      <c r="H507" s="149">
        <v>2653.1212642959681</v>
      </c>
      <c r="I507" s="149">
        <v>5108.747612781036</v>
      </c>
      <c r="J507" s="149">
        <v>2545.4432309548642</v>
      </c>
      <c r="K507" s="149">
        <v>952</v>
      </c>
      <c r="L507" s="149">
        <v>642</v>
      </c>
      <c r="N507" s="149">
        <f>AVERAGE($C$4:C507)</f>
        <v>-363.09281667179425</v>
      </c>
      <c r="O507" s="149">
        <f>AVERAGE($D$4:D507)</f>
        <v>2079.5844744433989</v>
      </c>
      <c r="P507" s="149">
        <f>AVERAGE($E$4:E507)</f>
        <v>2442.6772911151793</v>
      </c>
    </row>
    <row r="508" spans="2:16" x14ac:dyDescent="0.25">
      <c r="B508" s="53">
        <v>505</v>
      </c>
      <c r="C508" s="149">
        <v>-874.4379637518532</v>
      </c>
      <c r="D508" s="149">
        <v>2085.3984473738547</v>
      </c>
      <c r="E508" s="149">
        <v>2959.8364111257079</v>
      </c>
      <c r="F508" s="150">
        <v>5.3475000000000009E-2</v>
      </c>
      <c r="G508" s="149">
        <v>52268.74015238724</v>
      </c>
      <c r="H508" s="149">
        <v>2657.1994044332055</v>
      </c>
      <c r="I508" s="149">
        <v>5144.0427401991801</v>
      </c>
      <c r="J508" s="149">
        <v>2542.1640323092556</v>
      </c>
      <c r="K508" s="149">
        <v>632</v>
      </c>
      <c r="L508" s="149">
        <v>886</v>
      </c>
      <c r="N508" s="149">
        <f>AVERAGE($C$4:C508)</f>
        <v>-364.10538131947754</v>
      </c>
      <c r="O508" s="149">
        <f>AVERAGE($D$4:D508)</f>
        <v>2079.5959872610829</v>
      </c>
      <c r="P508" s="149">
        <f>AVERAGE($E$4:E508)</f>
        <v>2443.7013685805464</v>
      </c>
    </row>
    <row r="509" spans="2:16" x14ac:dyDescent="0.25">
      <c r="B509" s="53">
        <v>506</v>
      </c>
      <c r="C509" s="149">
        <v>-447.54034085876629</v>
      </c>
      <c r="D509" s="149">
        <v>2085.3984473738547</v>
      </c>
      <c r="E509" s="149">
        <v>2532.9387882326209</v>
      </c>
      <c r="F509" s="150">
        <v>5.3475000000000009E-2</v>
      </c>
      <c r="G509" s="149">
        <v>52091.603675706137</v>
      </c>
      <c r="H509" s="149">
        <v>2446.2315865731634</v>
      </c>
      <c r="I509" s="149">
        <v>5233.519157136886</v>
      </c>
      <c r="J509" s="149">
        <v>2525.14098516685</v>
      </c>
      <c r="K509" s="149">
        <v>1331</v>
      </c>
      <c r="L509" s="149">
        <v>682</v>
      </c>
      <c r="N509" s="149">
        <f>AVERAGE($C$4:C509)</f>
        <v>-364.27027254386348</v>
      </c>
      <c r="O509" s="149">
        <f>AVERAGE($D$4:D509)</f>
        <v>2079.6074545735587</v>
      </c>
      <c r="P509" s="149">
        <f>AVERAGE($E$4:E509)</f>
        <v>2443.8777271174081</v>
      </c>
    </row>
    <row r="510" spans="2:16" x14ac:dyDescent="0.25">
      <c r="B510" s="53">
        <v>507</v>
      </c>
      <c r="C510" s="149">
        <v>-157.6578826915902</v>
      </c>
      <c r="D510" s="149">
        <v>2056.6821673019708</v>
      </c>
      <c r="E510" s="149">
        <v>2214.340049993561</v>
      </c>
      <c r="F510" s="150">
        <v>4.4208333333333336E-2</v>
      </c>
      <c r="G510" s="149">
        <v>52041.095025508141</v>
      </c>
      <c r="H510" s="149">
        <v>2677.7843720337905</v>
      </c>
      <c r="I510" s="149">
        <v>5275.4558524508257</v>
      </c>
      <c r="J510" s="149">
        <v>2590.3912769931098</v>
      </c>
      <c r="K510" s="149">
        <v>1314</v>
      </c>
      <c r="L510" s="149">
        <v>708</v>
      </c>
      <c r="N510" s="149">
        <f>AVERAGE($C$4:C510)</f>
        <v>-363.86275303725154</v>
      </c>
      <c r="O510" s="149">
        <f>AVERAGE($D$4:D510)</f>
        <v>2079.5622370444235</v>
      </c>
      <c r="P510" s="149">
        <f>AVERAGE($E$4:E510)</f>
        <v>2443.4249900816608</v>
      </c>
    </row>
    <row r="511" spans="2:16" x14ac:dyDescent="0.25">
      <c r="B511" s="53">
        <v>508</v>
      </c>
      <c r="C511" s="149">
        <v>-129.16948354420447</v>
      </c>
      <c r="D511" s="149">
        <v>2085.3984473738547</v>
      </c>
      <c r="E511" s="149">
        <v>2214.5679309180591</v>
      </c>
      <c r="F511" s="150">
        <v>5.3475000000000009E-2</v>
      </c>
      <c r="G511" s="149">
        <v>51454.96842832079</v>
      </c>
      <c r="H511" s="149">
        <v>2661.8734731366403</v>
      </c>
      <c r="I511" s="149">
        <v>5068.8742018045068</v>
      </c>
      <c r="J511" s="149">
        <v>2579.472378193605</v>
      </c>
      <c r="K511" s="149">
        <v>1011</v>
      </c>
      <c r="L511" s="149">
        <v>658</v>
      </c>
      <c r="N511" s="149">
        <f>AVERAGE($C$4:C511)</f>
        <v>-363.40075841226525</v>
      </c>
      <c r="O511" s="149">
        <f>AVERAGE($D$4:D511)</f>
        <v>2079.573725647434</v>
      </c>
      <c r="P511" s="149">
        <f>AVERAGE($E$4:E511)</f>
        <v>2442.974484059685</v>
      </c>
    </row>
    <row r="512" spans="2:16" x14ac:dyDescent="0.25">
      <c r="B512" s="53">
        <v>509</v>
      </c>
      <c r="C512" s="149">
        <v>-745.55925752479061</v>
      </c>
      <c r="D512" s="149">
        <v>2085.3984473738547</v>
      </c>
      <c r="E512" s="149">
        <v>2830.9577048986453</v>
      </c>
      <c r="F512" s="150">
        <v>5.3475000000000009E-2</v>
      </c>
      <c r="G512" s="149">
        <v>51896.327451084042</v>
      </c>
      <c r="H512" s="149">
        <v>2575.4055244856336</v>
      </c>
      <c r="I512" s="149">
        <v>5279.6420333911856</v>
      </c>
      <c r="J512" s="149">
        <v>2505.0443005454513</v>
      </c>
      <c r="K512" s="149">
        <v>932</v>
      </c>
      <c r="L512" s="149">
        <v>358</v>
      </c>
      <c r="N512" s="149">
        <f>AVERAGE($C$4:C512)</f>
        <v>-364.15156096454916</v>
      </c>
      <c r="O512" s="149">
        <f>AVERAGE($D$4:D512)</f>
        <v>2079.5851691085863</v>
      </c>
      <c r="P512" s="149">
        <f>AVERAGE($E$4:E512)</f>
        <v>2443.7367300731212</v>
      </c>
    </row>
    <row r="513" spans="2:16" x14ac:dyDescent="0.25">
      <c r="B513" s="53">
        <v>510</v>
      </c>
      <c r="C513" s="149">
        <v>-1189.1074756620028</v>
      </c>
      <c r="D513" s="149">
        <v>2085.3984473738547</v>
      </c>
      <c r="E513" s="149">
        <v>3274.5059230358574</v>
      </c>
      <c r="F513" s="150">
        <v>5.3475000000000009E-2</v>
      </c>
      <c r="G513" s="149">
        <v>53021.255661233641</v>
      </c>
      <c r="H513" s="149">
        <v>2715.3897161530267</v>
      </c>
      <c r="I513" s="149">
        <v>5392.741080433565</v>
      </c>
      <c r="J513" s="149">
        <v>2784.4539993137691</v>
      </c>
      <c r="K513" s="149">
        <v>750</v>
      </c>
      <c r="L513" s="149">
        <v>578</v>
      </c>
      <c r="N513" s="149">
        <f>AVERAGE($C$4:C513)</f>
        <v>-365.76912158160297</v>
      </c>
      <c r="O513" s="149">
        <f>AVERAGE($D$4:D513)</f>
        <v>2079.5965676934202</v>
      </c>
      <c r="P513" s="149">
        <f>AVERAGE($E$4:E513)</f>
        <v>2445.3656892750087</v>
      </c>
    </row>
    <row r="514" spans="2:16" x14ac:dyDescent="0.25">
      <c r="B514" s="53">
        <v>511</v>
      </c>
      <c r="C514" s="149">
        <v>87.180271767093245</v>
      </c>
      <c r="D514" s="149">
        <v>2085.3984473738547</v>
      </c>
      <c r="E514" s="149">
        <v>1998.2181756067614</v>
      </c>
      <c r="F514" s="150">
        <v>5.3475000000000009E-2</v>
      </c>
      <c r="G514" s="149">
        <v>50987.645638783906</v>
      </c>
      <c r="H514" s="149">
        <v>2455.2921782364328</v>
      </c>
      <c r="I514" s="149">
        <v>5010.5775343343048</v>
      </c>
      <c r="J514" s="149">
        <v>2579.4647451662522</v>
      </c>
      <c r="K514" s="149">
        <v>1033</v>
      </c>
      <c r="L514" s="149">
        <v>704</v>
      </c>
      <c r="N514" s="149">
        <f>AVERAGE($C$4:C514)</f>
        <v>-364.88272355156641</v>
      </c>
      <c r="O514" s="149">
        <f>AVERAGE($D$4:D514)</f>
        <v>2079.6079216653975</v>
      </c>
      <c r="P514" s="149">
        <f>AVERAGE($E$4:E514)</f>
        <v>2444.4906452169498</v>
      </c>
    </row>
    <row r="515" spans="2:16" x14ac:dyDescent="0.25">
      <c r="B515" s="53">
        <v>512</v>
      </c>
      <c r="C515" s="149">
        <v>-1450.0300542402006</v>
      </c>
      <c r="D515" s="149">
        <v>2085.3984473738547</v>
      </c>
      <c r="E515" s="149">
        <v>3535.4285016140552</v>
      </c>
      <c r="F515" s="150">
        <v>5.3475000000000009E-2</v>
      </c>
      <c r="G515" s="149">
        <v>52727.643533086215</v>
      </c>
      <c r="H515" s="149">
        <v>2595.5236802338995</v>
      </c>
      <c r="I515" s="149">
        <v>5180.2098056310679</v>
      </c>
      <c r="J515" s="149">
        <v>2529.085958665215</v>
      </c>
      <c r="K515" s="149">
        <v>823</v>
      </c>
      <c r="L515" s="149">
        <v>473</v>
      </c>
      <c r="N515" s="149">
        <f>AVERAGE($C$4:C515)</f>
        <v>-367.00215193181765</v>
      </c>
      <c r="O515" s="149">
        <f>AVERAGE($D$4:D515)</f>
        <v>2079.6192312859221</v>
      </c>
      <c r="P515" s="149">
        <f>AVERAGE($E$4:E515)</f>
        <v>2446.6213832177255</v>
      </c>
    </row>
    <row r="516" spans="2:16" x14ac:dyDescent="0.25">
      <c r="B516" s="53">
        <v>513</v>
      </c>
      <c r="C516" s="149">
        <v>-1048.0974515121588</v>
      </c>
      <c r="D516" s="149">
        <v>2085.3984473738547</v>
      </c>
      <c r="E516" s="149">
        <v>3133.4958988860135</v>
      </c>
      <c r="F516" s="150">
        <v>5.3475000000000009E-2</v>
      </c>
      <c r="G516" s="149">
        <v>52151.7914143581</v>
      </c>
      <c r="H516" s="149">
        <v>2637.3326167536334</v>
      </c>
      <c r="I516" s="149">
        <v>5225.1446600753297</v>
      </c>
      <c r="J516" s="149">
        <v>2544.9058023831562</v>
      </c>
      <c r="K516" s="149">
        <v>572</v>
      </c>
      <c r="L516" s="149">
        <v>548</v>
      </c>
      <c r="N516" s="149">
        <f>AVERAGE($C$4:C516)</f>
        <v>-368.32982308109706</v>
      </c>
      <c r="O516" s="149">
        <f>AVERAGE($D$4:D516)</f>
        <v>2079.6304968143586</v>
      </c>
      <c r="P516" s="149">
        <f>AVERAGE($E$4:E516)</f>
        <v>2447.9603198954414</v>
      </c>
    </row>
    <row r="517" spans="2:16" x14ac:dyDescent="0.25">
      <c r="B517" s="53">
        <v>514</v>
      </c>
      <c r="C517" s="149">
        <v>330.96742110785158</v>
      </c>
      <c r="D517" s="149">
        <v>2085.3984473738547</v>
      </c>
      <c r="E517" s="149">
        <v>1754.4310262660031</v>
      </c>
      <c r="F517" s="150">
        <v>5.3475000000000009E-2</v>
      </c>
      <c r="G517" s="149">
        <v>51390.08364244007</v>
      </c>
      <c r="H517" s="149">
        <v>2548.8884410687378</v>
      </c>
      <c r="I517" s="149">
        <v>5139.8727291099967</v>
      </c>
      <c r="J517" s="149">
        <v>2583.7452278903634</v>
      </c>
      <c r="K517" s="149">
        <v>1330</v>
      </c>
      <c r="L517" s="149">
        <v>887</v>
      </c>
      <c r="N517" s="149">
        <f>AVERAGE($C$4:C517)</f>
        <v>-366.96932260602131</v>
      </c>
      <c r="O517" s="149">
        <f>AVERAGE($D$4:D517)</f>
        <v>2079.6417185080541</v>
      </c>
      <c r="P517" s="149">
        <f>AVERAGE($E$4:E517)</f>
        <v>2446.6110411140612</v>
      </c>
    </row>
    <row r="518" spans="2:16" x14ac:dyDescent="0.25">
      <c r="B518" s="53">
        <v>515</v>
      </c>
      <c r="C518" s="149">
        <v>-561.5627646003486</v>
      </c>
      <c r="D518" s="149">
        <v>2085.3984473738547</v>
      </c>
      <c r="E518" s="149">
        <v>2646.9612119742033</v>
      </c>
      <c r="F518" s="150">
        <v>5.3475000000000009E-2</v>
      </c>
      <c r="G518" s="149">
        <v>51956.975030474321</v>
      </c>
      <c r="H518" s="149">
        <v>2680.7307387540131</v>
      </c>
      <c r="I518" s="149">
        <v>5147.7451485600841</v>
      </c>
      <c r="J518" s="149">
        <v>2645.2591666540134</v>
      </c>
      <c r="K518" s="149">
        <v>768</v>
      </c>
      <c r="L518" s="149">
        <v>699</v>
      </c>
      <c r="N518" s="149">
        <f>AVERAGE($C$4:C518)</f>
        <v>-367.3471739496996</v>
      </c>
      <c r="O518" s="149">
        <f>AVERAGE($D$4:D518)</f>
        <v>2079.6528966223568</v>
      </c>
      <c r="P518" s="149">
        <f>AVERAGE($E$4:E518)</f>
        <v>2447.0000705720422</v>
      </c>
    </row>
    <row r="519" spans="2:16" x14ac:dyDescent="0.25">
      <c r="B519" s="53">
        <v>516</v>
      </c>
      <c r="C519" s="149">
        <v>-1172.2576386007872</v>
      </c>
      <c r="D519" s="149">
        <v>2085.3984473738547</v>
      </c>
      <c r="E519" s="149">
        <v>3257.6560859746419</v>
      </c>
      <c r="F519" s="150">
        <v>5.3475000000000009E-2</v>
      </c>
      <c r="G519" s="149">
        <v>53128.868705037865</v>
      </c>
      <c r="H519" s="149">
        <v>2633.6557688480962</v>
      </c>
      <c r="I519" s="149">
        <v>5303.0101061754594</v>
      </c>
      <c r="J519" s="149">
        <v>2647.5942610075463</v>
      </c>
      <c r="K519" s="149">
        <v>1059</v>
      </c>
      <c r="L519" s="149">
        <v>706</v>
      </c>
      <c r="N519" s="149">
        <f>AVERAGE($C$4:C519)</f>
        <v>-368.90707795096142</v>
      </c>
      <c r="O519" s="149">
        <f>AVERAGE($D$4:D519)</f>
        <v>2079.6640314106348</v>
      </c>
      <c r="P519" s="149">
        <f>AVERAGE($E$4:E519)</f>
        <v>2448.5711093615819</v>
      </c>
    </row>
    <row r="520" spans="2:16" x14ac:dyDescent="0.25">
      <c r="B520" s="53">
        <v>517</v>
      </c>
      <c r="C520" s="149">
        <v>-324.69426302297734</v>
      </c>
      <c r="D520" s="149">
        <v>2056.6821673019708</v>
      </c>
      <c r="E520" s="149">
        <v>2381.3764303249482</v>
      </c>
      <c r="F520" s="150">
        <v>4.4208333333333336E-2</v>
      </c>
      <c r="G520" s="149">
        <v>51889.880950214458</v>
      </c>
      <c r="H520" s="149">
        <v>2605.2895993517664</v>
      </c>
      <c r="I520" s="149">
        <v>5077.3360143880973</v>
      </c>
      <c r="J520" s="149">
        <v>2664.9963370299456</v>
      </c>
      <c r="K520" s="149">
        <v>1050</v>
      </c>
      <c r="L520" s="149">
        <v>808</v>
      </c>
      <c r="N520" s="149">
        <f>AVERAGE($C$4:C520)</f>
        <v>-368.82155993369258</v>
      </c>
      <c r="O520" s="149">
        <f>AVERAGE($D$4:D520)</f>
        <v>2079.6195790622619</v>
      </c>
      <c r="P520" s="149">
        <f>AVERAGE($E$4:E520)</f>
        <v>2448.4411389959405</v>
      </c>
    </row>
    <row r="521" spans="2:16" x14ac:dyDescent="0.25">
      <c r="B521" s="53">
        <v>518</v>
      </c>
      <c r="C521" s="149">
        <v>892.10225223470138</v>
      </c>
      <c r="D521" s="149">
        <v>2071.0096039323103</v>
      </c>
      <c r="E521" s="149">
        <v>1178.9073516976089</v>
      </c>
      <c r="F521" s="150">
        <v>4.8841666666666672E-2</v>
      </c>
      <c r="G521" s="149">
        <v>49914.25072805144</v>
      </c>
      <c r="H521" s="149">
        <v>2574.7476739199042</v>
      </c>
      <c r="I521" s="149">
        <v>5016.0499573370444</v>
      </c>
      <c r="J521" s="149">
        <v>2652.2804456340145</v>
      </c>
      <c r="K521" s="149">
        <v>1079</v>
      </c>
      <c r="L521" s="149">
        <v>411</v>
      </c>
      <c r="N521" s="149">
        <f>AVERAGE($C$4:C521)</f>
        <v>-366.38734408008565</v>
      </c>
      <c r="O521" s="149">
        <f>AVERAGE($D$4:D521)</f>
        <v>2079.602957488652</v>
      </c>
      <c r="P521" s="149">
        <f>AVERAGE($E$4:E521)</f>
        <v>2445.9903015687237</v>
      </c>
    </row>
    <row r="522" spans="2:16" x14ac:dyDescent="0.25">
      <c r="B522" s="53">
        <v>519</v>
      </c>
      <c r="C522" s="149">
        <v>1180.7788662608382</v>
      </c>
      <c r="D522" s="149">
        <v>2085.3984473738547</v>
      </c>
      <c r="E522" s="149">
        <v>904.61958111301647</v>
      </c>
      <c r="F522" s="150">
        <v>5.3475000000000009E-2</v>
      </c>
      <c r="G522" s="149">
        <v>49489.085702262033</v>
      </c>
      <c r="H522" s="149">
        <v>2465.5603871729654</v>
      </c>
      <c r="I522" s="149">
        <v>5035.3714988475913</v>
      </c>
      <c r="J522" s="149">
        <v>2562.8408783117411</v>
      </c>
      <c r="K522" s="149">
        <v>969</v>
      </c>
      <c r="L522" s="149">
        <v>618</v>
      </c>
      <c r="N522" s="149">
        <f>AVERAGE($C$4:C522)</f>
        <v>-363.40629165168309</v>
      </c>
      <c r="O522" s="149">
        <f>AVERAGE($D$4:D522)</f>
        <v>2079.6141241358296</v>
      </c>
      <c r="P522" s="149">
        <f>AVERAGE($E$4:E522)</f>
        <v>2443.0204157874991</v>
      </c>
    </row>
    <row r="523" spans="2:16" x14ac:dyDescent="0.25">
      <c r="B523" s="53">
        <v>520</v>
      </c>
      <c r="C523" s="149">
        <v>-169.8737331177731</v>
      </c>
      <c r="D523" s="149">
        <v>2085.3984473738547</v>
      </c>
      <c r="E523" s="149">
        <v>2255.2721804916278</v>
      </c>
      <c r="F523" s="150">
        <v>5.3475000000000009E-2</v>
      </c>
      <c r="G523" s="149">
        <v>51132.714927660512</v>
      </c>
      <c r="H523" s="149">
        <v>2667.278808332368</v>
      </c>
      <c r="I523" s="149">
        <v>5046.6417435816966</v>
      </c>
      <c r="J523" s="149">
        <v>2543.1656885934494</v>
      </c>
      <c r="K523" s="149">
        <v>825</v>
      </c>
      <c r="L523" s="149">
        <v>524</v>
      </c>
      <c r="N523" s="149">
        <f>AVERAGE($C$4:C523)</f>
        <v>-363.03411365450251</v>
      </c>
      <c r="O523" s="149">
        <f>AVERAGE($D$4:D523)</f>
        <v>2079.6252478343645</v>
      </c>
      <c r="P523" s="149">
        <f>AVERAGE($E$4:E523)</f>
        <v>2442.6593614888529</v>
      </c>
    </row>
    <row r="524" spans="2:16" x14ac:dyDescent="0.25">
      <c r="B524" s="53">
        <v>521</v>
      </c>
      <c r="C524" s="149">
        <v>-581.86591816235295</v>
      </c>
      <c r="D524" s="149">
        <v>2085.3984473738547</v>
      </c>
      <c r="E524" s="149">
        <v>2667.2643655362076</v>
      </c>
      <c r="F524" s="150">
        <v>5.3475000000000009E-2</v>
      </c>
      <c r="G524" s="149">
        <v>51313.85867455812</v>
      </c>
      <c r="H524" s="149">
        <v>2518.9781775249862</v>
      </c>
      <c r="I524" s="149">
        <v>5073.5415828528276</v>
      </c>
      <c r="J524" s="149">
        <v>2624.7199957215848</v>
      </c>
      <c r="K524" s="149">
        <v>356</v>
      </c>
      <c r="L524" s="149">
        <v>699</v>
      </c>
      <c r="N524" s="149">
        <f>AVERAGE($C$4:C524)</f>
        <v>-363.45413631190723</v>
      </c>
      <c r="O524" s="149">
        <f>AVERAGE($D$4:D524)</f>
        <v>2079.6363288315611</v>
      </c>
      <c r="P524" s="149">
        <f>AVERAGE($E$4:E524)</f>
        <v>2443.0904651434544</v>
      </c>
    </row>
    <row r="525" spans="2:16" x14ac:dyDescent="0.25">
      <c r="B525" s="53">
        <v>522</v>
      </c>
      <c r="C525" s="149">
        <v>-481.60442605249546</v>
      </c>
      <c r="D525" s="149">
        <v>2085.3984473738547</v>
      </c>
      <c r="E525" s="149">
        <v>2567.0028734263501</v>
      </c>
      <c r="F525" s="150">
        <v>5.3475000000000009E-2</v>
      </c>
      <c r="G525" s="149">
        <v>51676.556916041998</v>
      </c>
      <c r="H525" s="149">
        <v>2470.6686158407865</v>
      </c>
      <c r="I525" s="149">
        <v>5107.1456749680292</v>
      </c>
      <c r="J525" s="149">
        <v>2471.4505719117851</v>
      </c>
      <c r="K525" s="149">
        <v>1206</v>
      </c>
      <c r="L525" s="149">
        <v>505</v>
      </c>
      <c r="N525" s="149">
        <f>AVERAGE($C$4:C525)</f>
        <v>-363.68047786313446</v>
      </c>
      <c r="O525" s="149">
        <f>AVERAGE($D$4:D525)</f>
        <v>2079.6473673728301</v>
      </c>
      <c r="P525" s="149">
        <f>AVERAGE($E$4:E525)</f>
        <v>2443.32784523595</v>
      </c>
    </row>
    <row r="526" spans="2:16" x14ac:dyDescent="0.25">
      <c r="B526" s="53">
        <v>523</v>
      </c>
      <c r="C526" s="149">
        <v>-358.35212448754874</v>
      </c>
      <c r="D526" s="149">
        <v>2085.3984473738547</v>
      </c>
      <c r="E526" s="149">
        <v>2443.7505718614034</v>
      </c>
      <c r="F526" s="150">
        <v>5.3475000000000009E-2</v>
      </c>
      <c r="G526" s="149">
        <v>51854.999203968604</v>
      </c>
      <c r="H526" s="149">
        <v>2544.0276459858455</v>
      </c>
      <c r="I526" s="149">
        <v>5230.4477919563451</v>
      </c>
      <c r="J526" s="149">
        <v>2703.297089661201</v>
      </c>
      <c r="K526" s="149">
        <v>1069</v>
      </c>
      <c r="L526" s="149">
        <v>546</v>
      </c>
      <c r="N526" s="149">
        <f>AVERAGE($C$4:C526)</f>
        <v>-363.67028980696699</v>
      </c>
      <c r="O526" s="149">
        <f>AVERAGE($D$4:D526)</f>
        <v>2079.6583637017038</v>
      </c>
      <c r="P526" s="149">
        <f>AVERAGE($E$4:E526)</f>
        <v>2443.3286535086568</v>
      </c>
    </row>
    <row r="527" spans="2:16" x14ac:dyDescent="0.25">
      <c r="B527" s="53">
        <v>524</v>
      </c>
      <c r="C527" s="149">
        <v>-687.07722095142663</v>
      </c>
      <c r="D527" s="149">
        <v>2085.3984473738547</v>
      </c>
      <c r="E527" s="149">
        <v>2772.4756683252813</v>
      </c>
      <c r="F527" s="150">
        <v>5.3475000000000009E-2</v>
      </c>
      <c r="G527" s="149">
        <v>52017.762743127598</v>
      </c>
      <c r="H527" s="149">
        <v>2520.5089439061494</v>
      </c>
      <c r="I527" s="149">
        <v>5127.4619138421831</v>
      </c>
      <c r="J527" s="149">
        <v>2528.6588384342003</v>
      </c>
      <c r="K527" s="149">
        <v>746</v>
      </c>
      <c r="L527" s="149">
        <v>922</v>
      </c>
      <c r="N527" s="149">
        <f>AVERAGE($C$4:C527)</f>
        <v>-364.28747860686099</v>
      </c>
      <c r="O527" s="149">
        <f>AVERAGE($D$4:D527)</f>
        <v>2079.6693180598572</v>
      </c>
      <c r="P527" s="149">
        <f>AVERAGE($E$4:E527)</f>
        <v>2443.9567966667037</v>
      </c>
    </row>
    <row r="528" spans="2:16" x14ac:dyDescent="0.25">
      <c r="B528" s="53">
        <v>525</v>
      </c>
      <c r="C528" s="149">
        <v>-314.75007447275812</v>
      </c>
      <c r="D528" s="149">
        <v>2056.6821673019708</v>
      </c>
      <c r="E528" s="149">
        <v>2371.4322417747289</v>
      </c>
      <c r="F528" s="150">
        <v>4.4208333333333336E-2</v>
      </c>
      <c r="G528" s="149">
        <v>50999.530808991265</v>
      </c>
      <c r="H528" s="149">
        <v>2548.746972693451</v>
      </c>
      <c r="I528" s="149">
        <v>5131.0183695848646</v>
      </c>
      <c r="J528" s="149">
        <v>2566.9367029560713</v>
      </c>
      <c r="K528" s="149">
        <v>619</v>
      </c>
      <c r="L528" s="149">
        <v>462</v>
      </c>
      <c r="N528" s="149">
        <f>AVERAGE($C$4:C528)</f>
        <v>-364.19312164660556</v>
      </c>
      <c r="O528" s="149">
        <f>AVERAGE($D$4:D528)</f>
        <v>2079.6255330107942</v>
      </c>
      <c r="P528" s="149">
        <f>AVERAGE($E$4:E528)</f>
        <v>2443.8186546573857</v>
      </c>
    </row>
    <row r="529" spans="2:16" x14ac:dyDescent="0.25">
      <c r="B529" s="53">
        <v>526</v>
      </c>
      <c r="C529" s="149">
        <v>-214.66395468570818</v>
      </c>
      <c r="D529" s="149">
        <v>2085.3984473738547</v>
      </c>
      <c r="E529" s="149">
        <v>2300.0624020595628</v>
      </c>
      <c r="F529" s="150">
        <v>5.3475000000000009E-2</v>
      </c>
      <c r="G529" s="149">
        <v>51114.46841792229</v>
      </c>
      <c r="H529" s="149">
        <v>2525.9468535405967</v>
      </c>
      <c r="I529" s="149">
        <v>5154.508024226102</v>
      </c>
      <c r="J529" s="149">
        <v>2583.3970760426769</v>
      </c>
      <c r="K529" s="149">
        <v>753</v>
      </c>
      <c r="L529" s="149">
        <v>515</v>
      </c>
      <c r="N529" s="149">
        <f>AVERAGE($C$4:C529)</f>
        <v>-363.90884566379015</v>
      </c>
      <c r="O529" s="149">
        <f>AVERAGE($D$4:D529)</f>
        <v>2079.6365081331573</v>
      </c>
      <c r="P529" s="149">
        <f>AVERAGE($E$4:E529)</f>
        <v>2443.5453537969333</v>
      </c>
    </row>
    <row r="530" spans="2:16" x14ac:dyDescent="0.25">
      <c r="B530" s="53">
        <v>527</v>
      </c>
      <c r="C530" s="149">
        <v>-516.11826889805207</v>
      </c>
      <c r="D530" s="149">
        <v>2085.3984473738547</v>
      </c>
      <c r="E530" s="149">
        <v>2601.5167162719067</v>
      </c>
      <c r="F530" s="150">
        <v>5.3475000000000009E-2</v>
      </c>
      <c r="G530" s="149">
        <v>51823.008138583857</v>
      </c>
      <c r="H530" s="149">
        <v>2534.3016629103017</v>
      </c>
      <c r="I530" s="149">
        <v>5155.9194308867045</v>
      </c>
      <c r="J530" s="149">
        <v>2530.3526879085071</v>
      </c>
      <c r="K530" s="149">
        <v>1269</v>
      </c>
      <c r="L530" s="149">
        <v>374</v>
      </c>
      <c r="N530" s="149">
        <f>AVERAGE($C$4:C530)</f>
        <v>-364.19766809876978</v>
      </c>
      <c r="O530" s="149">
        <f>AVERAGE($D$4:D530)</f>
        <v>2079.6474416042024</v>
      </c>
      <c r="P530" s="149">
        <f>AVERAGE($E$4:E530)</f>
        <v>2443.8451097029579</v>
      </c>
    </row>
    <row r="531" spans="2:16" x14ac:dyDescent="0.25">
      <c r="B531" s="53">
        <v>528</v>
      </c>
      <c r="C531" s="149">
        <v>-1161.6635218615684</v>
      </c>
      <c r="D531" s="149">
        <v>2085.3984473738547</v>
      </c>
      <c r="E531" s="149">
        <v>3247.061969235423</v>
      </c>
      <c r="F531" s="150">
        <v>5.3475000000000009E-2</v>
      </c>
      <c r="G531" s="149">
        <v>52704.331019113917</v>
      </c>
      <c r="H531" s="149">
        <v>2532.4652664871319</v>
      </c>
      <c r="I531" s="149">
        <v>5119.5671749242174</v>
      </c>
      <c r="J531" s="149">
        <v>2603.9326546198304</v>
      </c>
      <c r="K531" s="149">
        <v>1112</v>
      </c>
      <c r="L531" s="149">
        <v>570</v>
      </c>
      <c r="N531" s="149">
        <f>AVERAGE($C$4:C531)</f>
        <v>-365.70802009453263</v>
      </c>
      <c r="O531" s="149">
        <f>AVERAGE($D$4:D531)</f>
        <v>2079.6583336605845</v>
      </c>
      <c r="P531" s="149">
        <f>AVERAGE($E$4:E531)</f>
        <v>2445.3663537551024</v>
      </c>
    </row>
    <row r="532" spans="2:16" x14ac:dyDescent="0.25">
      <c r="B532" s="53">
        <v>529</v>
      </c>
      <c r="C532" s="149">
        <v>-739.5750443772572</v>
      </c>
      <c r="D532" s="149">
        <v>2085.3984473738547</v>
      </c>
      <c r="E532" s="149">
        <v>2824.9734917511119</v>
      </c>
      <c r="F532" s="150">
        <v>5.3475000000000009E-2</v>
      </c>
      <c r="G532" s="149">
        <v>52062.847002495109</v>
      </c>
      <c r="H532" s="149">
        <v>2454.158238646387</v>
      </c>
      <c r="I532" s="149">
        <v>5089.9511177349714</v>
      </c>
      <c r="J532" s="149">
        <v>2393.9823198864051</v>
      </c>
      <c r="K532" s="149">
        <v>1186</v>
      </c>
      <c r="L532" s="149">
        <v>700</v>
      </c>
      <c r="N532" s="149">
        <f>AVERAGE($C$4:C532)</f>
        <v>-366.41476305158886</v>
      </c>
      <c r="O532" s="149">
        <f>AVERAGE($D$4:D532)</f>
        <v>2079.6691845371693</v>
      </c>
      <c r="P532" s="149">
        <f>AVERAGE($E$4:E532)</f>
        <v>2446.0839475887433</v>
      </c>
    </row>
    <row r="533" spans="2:16" x14ac:dyDescent="0.25">
      <c r="B533" s="53">
        <v>530</v>
      </c>
      <c r="C533" s="149">
        <v>225.97902766984362</v>
      </c>
      <c r="D533" s="149">
        <v>2085.3984473738547</v>
      </c>
      <c r="E533" s="149">
        <v>1859.419419704011</v>
      </c>
      <c r="F533" s="150">
        <v>5.3475000000000009E-2</v>
      </c>
      <c r="G533" s="149">
        <v>51338.557953778829</v>
      </c>
      <c r="H533" s="149">
        <v>2716.7552016926566</v>
      </c>
      <c r="I533" s="149">
        <v>5166.2875522053846</v>
      </c>
      <c r="J533" s="149">
        <v>2713.7024637123113</v>
      </c>
      <c r="K533" s="149">
        <v>1332</v>
      </c>
      <c r="L533" s="149">
        <v>378</v>
      </c>
      <c r="N533" s="149">
        <f>AVERAGE($C$4:C533)</f>
        <v>-365.29703891815217</v>
      </c>
      <c r="O533" s="149">
        <f>AVERAGE($D$4:D533)</f>
        <v>2079.6799944670497</v>
      </c>
      <c r="P533" s="149">
        <f>AVERAGE($E$4:E533)</f>
        <v>2444.977033385187</v>
      </c>
    </row>
    <row r="534" spans="2:16" x14ac:dyDescent="0.25">
      <c r="B534" s="53">
        <v>531</v>
      </c>
      <c r="C534" s="149">
        <v>-369.49517800879357</v>
      </c>
      <c r="D534" s="149">
        <v>2085.3984473738547</v>
      </c>
      <c r="E534" s="149">
        <v>2454.8936253826482</v>
      </c>
      <c r="F534" s="150">
        <v>5.3475000000000009E-2</v>
      </c>
      <c r="G534" s="149">
        <v>52333.94917343917</v>
      </c>
      <c r="H534" s="149">
        <v>2598.2991788479712</v>
      </c>
      <c r="I534" s="149">
        <v>5106.6972305156378</v>
      </c>
      <c r="J534" s="149">
        <v>2531.7972708087873</v>
      </c>
      <c r="K534" s="149">
        <v>1621</v>
      </c>
      <c r="L534" s="149">
        <v>700</v>
      </c>
      <c r="N534" s="149">
        <f>AVERAGE($C$4:C534)</f>
        <v>-365.30494501813456</v>
      </c>
      <c r="O534" s="149">
        <f>AVERAGE($D$4:D534)</f>
        <v>2079.6907636815636</v>
      </c>
      <c r="P534" s="149">
        <f>AVERAGE($E$4:E534)</f>
        <v>2444.9957086996833</v>
      </c>
    </row>
    <row r="535" spans="2:16" x14ac:dyDescent="0.25">
      <c r="B535" s="53">
        <v>532</v>
      </c>
      <c r="C535" s="149">
        <v>-492.54870385094364</v>
      </c>
      <c r="D535" s="149">
        <v>2085.3984473738547</v>
      </c>
      <c r="E535" s="149">
        <v>2577.9471512247983</v>
      </c>
      <c r="F535" s="150">
        <v>5.3475000000000009E-2</v>
      </c>
      <c r="G535" s="149">
        <v>51675.091973026254</v>
      </c>
      <c r="H535" s="149">
        <v>2605.5975476886206</v>
      </c>
      <c r="I535" s="149">
        <v>5211.7435182062918</v>
      </c>
      <c r="J535" s="149">
        <v>2566.7785065618773</v>
      </c>
      <c r="K535" s="149">
        <v>1058</v>
      </c>
      <c r="L535" s="149">
        <v>303</v>
      </c>
      <c r="N535" s="149">
        <f>AVERAGE($C$4:C535)</f>
        <v>-365.54412501594061</v>
      </c>
      <c r="O535" s="149">
        <f>AVERAGE($D$4:D535)</f>
        <v>2079.7014924103087</v>
      </c>
      <c r="P535" s="149">
        <f>AVERAGE($E$4:E535)</f>
        <v>2445.2456174262343</v>
      </c>
    </row>
    <row r="536" spans="2:16" x14ac:dyDescent="0.25">
      <c r="B536" s="53">
        <v>533</v>
      </c>
      <c r="C536" s="149">
        <v>271.05814298201176</v>
      </c>
      <c r="D536" s="149">
        <v>2085.3984473738547</v>
      </c>
      <c r="E536" s="149">
        <v>1814.3403043918429</v>
      </c>
      <c r="F536" s="150">
        <v>5.3475000000000009E-2</v>
      </c>
      <c r="G536" s="149">
        <v>51235.605824158694</v>
      </c>
      <c r="H536" s="149">
        <v>2636.925677943088</v>
      </c>
      <c r="I536" s="149">
        <v>5189.8588333337857</v>
      </c>
      <c r="J536" s="149">
        <v>2530.3574708535589</v>
      </c>
      <c r="K536" s="149">
        <v>1318</v>
      </c>
      <c r="L536" s="149">
        <v>585</v>
      </c>
      <c r="N536" s="149">
        <f>AVERAGE($C$4:C536)</f>
        <v>-364.34974927860861</v>
      </c>
      <c r="O536" s="149">
        <f>AVERAGE($D$4:D536)</f>
        <v>2079.7121808811594</v>
      </c>
      <c r="P536" s="149">
        <f>AVERAGE($E$4:E536)</f>
        <v>2444.0619301597535</v>
      </c>
    </row>
    <row r="537" spans="2:16" x14ac:dyDescent="0.25">
      <c r="B537" s="53">
        <v>534</v>
      </c>
      <c r="C537" s="149">
        <v>-699.71095493239363</v>
      </c>
      <c r="D537" s="149">
        <v>2056.6821673019708</v>
      </c>
      <c r="E537" s="149">
        <v>2756.3931222343645</v>
      </c>
      <c r="F537" s="150">
        <v>4.4208333333333336E-2</v>
      </c>
      <c r="G537" s="149">
        <v>52022.775133681491</v>
      </c>
      <c r="H537" s="149">
        <v>2489.4909287992186</v>
      </c>
      <c r="I537" s="149">
        <v>5229.3297631380046</v>
      </c>
      <c r="J537" s="149">
        <v>2477.9245774128526</v>
      </c>
      <c r="K537" s="149">
        <v>952</v>
      </c>
      <c r="L537" s="149">
        <v>721</v>
      </c>
      <c r="N537" s="149">
        <f>AVERAGE($C$4:C537)</f>
        <v>-364.9777665176606</v>
      </c>
      <c r="O537" s="149">
        <f>AVERAGE($D$4:D537)</f>
        <v>2079.669053514906</v>
      </c>
      <c r="P537" s="149">
        <f>AVERAGE($E$4:E537)</f>
        <v>2444.6468200325521</v>
      </c>
    </row>
    <row r="538" spans="2:16" x14ac:dyDescent="0.25">
      <c r="B538" s="53">
        <v>535</v>
      </c>
      <c r="C538" s="149">
        <v>123.55475041574846</v>
      </c>
      <c r="D538" s="149">
        <v>2085.3984473738547</v>
      </c>
      <c r="E538" s="149">
        <v>1961.8436969581062</v>
      </c>
      <c r="F538" s="150">
        <v>5.3475000000000009E-2</v>
      </c>
      <c r="G538" s="149">
        <v>51918.02690934985</v>
      </c>
      <c r="H538" s="149">
        <v>2668.0345283670122</v>
      </c>
      <c r="I538" s="149">
        <v>5235.7810598650658</v>
      </c>
      <c r="J538" s="149">
        <v>2552.3682383816799</v>
      </c>
      <c r="K538" s="149">
        <v>1352</v>
      </c>
      <c r="L538" s="149">
        <v>950</v>
      </c>
      <c r="N538" s="149">
        <f>AVERAGE($C$4:C538)</f>
        <v>-364.0646216261963</v>
      </c>
      <c r="O538" s="149">
        <f>AVERAGE($D$4:D538)</f>
        <v>2079.6797626623061</v>
      </c>
      <c r="P538" s="149">
        <f>AVERAGE($E$4:E538)</f>
        <v>2443.7443842884882</v>
      </c>
    </row>
    <row r="539" spans="2:16" x14ac:dyDescent="0.25">
      <c r="B539" s="53">
        <v>536</v>
      </c>
      <c r="C539" s="149">
        <v>-795.50074340703259</v>
      </c>
      <c r="D539" s="149">
        <v>2085.3984473738547</v>
      </c>
      <c r="E539" s="149">
        <v>2880.8991907808872</v>
      </c>
      <c r="F539" s="150">
        <v>5.3475000000000009E-2</v>
      </c>
      <c r="G539" s="149">
        <v>52216.674645923929</v>
      </c>
      <c r="H539" s="149">
        <v>2591.7823388448342</v>
      </c>
      <c r="I539" s="149">
        <v>5106.1964603023152</v>
      </c>
      <c r="J539" s="149">
        <v>2624.0333967622119</v>
      </c>
      <c r="K539" s="149">
        <v>993</v>
      </c>
      <c r="L539" s="149">
        <v>593</v>
      </c>
      <c r="N539" s="149">
        <f>AVERAGE($C$4:C539)</f>
        <v>-364.86953976384706</v>
      </c>
      <c r="O539" s="149">
        <f>AVERAGE($D$4:D539)</f>
        <v>2079.6904318502006</v>
      </c>
      <c r="P539" s="149">
        <f>AVERAGE($E$4:E539)</f>
        <v>2444.5599716140337</v>
      </c>
    </row>
    <row r="540" spans="2:16" x14ac:dyDescent="0.25">
      <c r="B540" s="53">
        <v>537</v>
      </c>
      <c r="C540" s="149">
        <v>800.17823822461833</v>
      </c>
      <c r="D540" s="149">
        <v>2049.5414942627558</v>
      </c>
      <c r="E540" s="149">
        <v>1249.3632560381375</v>
      </c>
      <c r="F540" s="150">
        <v>4.1891666666666667E-2</v>
      </c>
      <c r="G540" s="149">
        <v>50425.835186689539</v>
      </c>
      <c r="H540" s="149">
        <v>2627.7782500403682</v>
      </c>
      <c r="I540" s="149">
        <v>4986.0567453706353</v>
      </c>
      <c r="J540" s="149">
        <v>2536.7576596924018</v>
      </c>
      <c r="K540" s="149">
        <v>1276</v>
      </c>
      <c r="L540" s="149">
        <v>730</v>
      </c>
      <c r="N540" s="149">
        <f>AVERAGE($C$4:C540)</f>
        <v>-362.69999082904548</v>
      </c>
      <c r="O540" s="149">
        <f>AVERAGE($D$4:D540)</f>
        <v>2079.6342885772265</v>
      </c>
      <c r="P540" s="149">
        <f>AVERAGE($E$4:E540)</f>
        <v>2442.3342794062573</v>
      </c>
    </row>
    <row r="541" spans="2:16" x14ac:dyDescent="0.25">
      <c r="B541" s="53">
        <v>538</v>
      </c>
      <c r="C541" s="149">
        <v>-1093.3020038826589</v>
      </c>
      <c r="D541" s="149">
        <v>2056.6821673019708</v>
      </c>
      <c r="E541" s="149">
        <v>3149.9841711846298</v>
      </c>
      <c r="F541" s="150">
        <v>4.4208333333333336E-2</v>
      </c>
      <c r="G541" s="149">
        <v>52129.565096396451</v>
      </c>
      <c r="H541" s="149">
        <v>2581.5799208497056</v>
      </c>
      <c r="I541" s="149">
        <v>5111.4035796371645</v>
      </c>
      <c r="J541" s="149">
        <v>2632.5629203903409</v>
      </c>
      <c r="K541" s="149">
        <v>730</v>
      </c>
      <c r="L541" s="149">
        <v>429</v>
      </c>
      <c r="N541" s="149">
        <f>AVERAGE($C$4:C541)</f>
        <v>-364.05798713583658</v>
      </c>
      <c r="O541" s="149">
        <f>AVERAGE($D$4:D541)</f>
        <v>2079.5916266417703</v>
      </c>
      <c r="P541" s="149">
        <f>AVERAGE($E$4:E541)</f>
        <v>2443.6496137775925</v>
      </c>
    </row>
    <row r="542" spans="2:16" x14ac:dyDescent="0.25">
      <c r="B542" s="53">
        <v>539</v>
      </c>
      <c r="C542" s="149">
        <v>564.9147720890719</v>
      </c>
      <c r="D542" s="149">
        <v>2085.3984473738547</v>
      </c>
      <c r="E542" s="149">
        <v>1520.4836752847827</v>
      </c>
      <c r="F542" s="150">
        <v>5.3475000000000009E-2</v>
      </c>
      <c r="G542" s="149">
        <v>50332.492663748744</v>
      </c>
      <c r="H542" s="149">
        <v>2460.7152506893499</v>
      </c>
      <c r="I542" s="149">
        <v>5077.4299506631887</v>
      </c>
      <c r="J542" s="149">
        <v>2519.2044067517691</v>
      </c>
      <c r="K542" s="149">
        <v>1109</v>
      </c>
      <c r="L542" s="149">
        <v>558</v>
      </c>
      <c r="N542" s="149">
        <f>AVERAGE($C$4:C542)</f>
        <v>-362.33447552317438</v>
      </c>
      <c r="O542" s="149">
        <f>AVERAGE($D$4:D542)</f>
        <v>2079.6023999640934</v>
      </c>
      <c r="P542" s="149">
        <f>AVERAGE($E$4:E542)</f>
        <v>2441.9368754872535</v>
      </c>
    </row>
    <row r="543" spans="2:16" x14ac:dyDescent="0.25">
      <c r="B543" s="53">
        <v>540</v>
      </c>
      <c r="C543" s="149">
        <v>-184.45068262349059</v>
      </c>
      <c r="D543" s="149">
        <v>2085.3984473738547</v>
      </c>
      <c r="E543" s="149">
        <v>2269.8491299973452</v>
      </c>
      <c r="F543" s="150">
        <v>5.3475000000000009E-2</v>
      </c>
      <c r="G543" s="149">
        <v>51087.658027792771</v>
      </c>
      <c r="H543" s="149">
        <v>2530.0013319755558</v>
      </c>
      <c r="I543" s="149">
        <v>5181.575601895931</v>
      </c>
      <c r="J543" s="149">
        <v>2547.2312198861491</v>
      </c>
      <c r="K543" s="149">
        <v>901</v>
      </c>
      <c r="L543" s="149">
        <v>383</v>
      </c>
      <c r="N543" s="149">
        <f>AVERAGE($C$4:C543)</f>
        <v>-362.00506109187864</v>
      </c>
      <c r="O543" s="149">
        <f>AVERAGE($D$4:D543)</f>
        <v>2079.6131333852227</v>
      </c>
      <c r="P543" s="149">
        <f>AVERAGE($E$4:E543)</f>
        <v>2441.6181944770874</v>
      </c>
    </row>
    <row r="544" spans="2:16" x14ac:dyDescent="0.25">
      <c r="B544" s="53">
        <v>541</v>
      </c>
      <c r="C544" s="149">
        <v>-483.92135504722683</v>
      </c>
      <c r="D544" s="149">
        <v>2085.3984473738547</v>
      </c>
      <c r="E544" s="149">
        <v>2569.3198024210815</v>
      </c>
      <c r="F544" s="150">
        <v>5.3475000000000009E-2</v>
      </c>
      <c r="G544" s="149">
        <v>52337.297025256397</v>
      </c>
      <c r="H544" s="149">
        <v>2564.402290717122</v>
      </c>
      <c r="I544" s="149">
        <v>5252.5009768377877</v>
      </c>
      <c r="J544" s="149">
        <v>2470.2055431366716</v>
      </c>
      <c r="K544" s="149">
        <v>1243</v>
      </c>
      <c r="L544" s="149">
        <v>888</v>
      </c>
      <c r="N544" s="149">
        <f>AVERAGE($C$4:C544)</f>
        <v>-362.2304146851418</v>
      </c>
      <c r="O544" s="149">
        <f>AVERAGE($D$4:D544)</f>
        <v>2079.6238271264215</v>
      </c>
      <c r="P544" s="149">
        <f>AVERAGE($E$4:E544)</f>
        <v>2441.8542418115494</v>
      </c>
    </row>
    <row r="545" spans="2:16" x14ac:dyDescent="0.25">
      <c r="B545" s="53">
        <v>542</v>
      </c>
      <c r="C545" s="149">
        <v>-625.26297987240105</v>
      </c>
      <c r="D545" s="149">
        <v>2085.3984473738547</v>
      </c>
      <c r="E545" s="149">
        <v>2710.6614272462557</v>
      </c>
      <c r="F545" s="150">
        <v>5.3475000000000009E-2</v>
      </c>
      <c r="G545" s="149">
        <v>51444.065593132866</v>
      </c>
      <c r="H545" s="149">
        <v>2662.040444778871</v>
      </c>
      <c r="I545" s="149">
        <v>5127.2151154372896</v>
      </c>
      <c r="J545" s="149">
        <v>2590.9447873204294</v>
      </c>
      <c r="K545" s="149">
        <v>577</v>
      </c>
      <c r="L545" s="149">
        <v>391</v>
      </c>
      <c r="N545" s="149">
        <f>AVERAGE($C$4:C545)</f>
        <v>-362.71571462091168</v>
      </c>
      <c r="O545" s="149">
        <f>AVERAGE($D$4:D545)</f>
        <v>2079.6344814073209</v>
      </c>
      <c r="P545" s="149">
        <f>AVERAGE($E$4:E545)</f>
        <v>2442.3501960282183</v>
      </c>
    </row>
    <row r="546" spans="2:16" x14ac:dyDescent="0.25">
      <c r="B546" s="53">
        <v>543</v>
      </c>
      <c r="C546" s="149">
        <v>426.69357648627079</v>
      </c>
      <c r="D546" s="149">
        <v>2085.3984473738547</v>
      </c>
      <c r="E546" s="149">
        <v>1658.7048708875839</v>
      </c>
      <c r="F546" s="150">
        <v>5.3475000000000009E-2</v>
      </c>
      <c r="G546" s="149">
        <v>50529.295870097303</v>
      </c>
      <c r="H546" s="149">
        <v>2535.8878205838428</v>
      </c>
      <c r="I546" s="149">
        <v>5121.9495934762008</v>
      </c>
      <c r="J546" s="149">
        <v>2577.5389058893179</v>
      </c>
      <c r="K546" s="149">
        <v>1138</v>
      </c>
      <c r="L546" s="149">
        <v>375</v>
      </c>
      <c r="N546" s="149">
        <f>AVERAGE($C$4:C546)</f>
        <v>-361.26192218793346</v>
      </c>
      <c r="O546" s="149">
        <f>AVERAGE($D$4:D546)</f>
        <v>2079.6450964459332</v>
      </c>
      <c r="P546" s="149">
        <f>AVERAGE($E$4:E546)</f>
        <v>2440.9070186338527</v>
      </c>
    </row>
    <row r="547" spans="2:16" x14ac:dyDescent="0.25">
      <c r="B547" s="53">
        <v>544</v>
      </c>
      <c r="C547" s="149">
        <v>-185.49344270840356</v>
      </c>
      <c r="D547" s="149">
        <v>2085.3984473738547</v>
      </c>
      <c r="E547" s="149">
        <v>2270.8918900822582</v>
      </c>
      <c r="F547" s="150">
        <v>5.3475000000000009E-2</v>
      </c>
      <c r="G547" s="149">
        <v>51325.152122586333</v>
      </c>
      <c r="H547" s="149">
        <v>2564.1144435878523</v>
      </c>
      <c r="I547" s="149">
        <v>5129.999542506127</v>
      </c>
      <c r="J547" s="149">
        <v>2658.8848123510661</v>
      </c>
      <c r="K547" s="149">
        <v>799</v>
      </c>
      <c r="L547" s="149">
        <v>627</v>
      </c>
      <c r="N547" s="149">
        <f>AVERAGE($C$4:C547)</f>
        <v>-360.93881836536076</v>
      </c>
      <c r="O547" s="149">
        <f>AVERAGE($D$4:D547)</f>
        <v>2079.6556724586685</v>
      </c>
      <c r="P547" s="149">
        <f>AVERAGE($E$4:E547)</f>
        <v>2440.5944908240153</v>
      </c>
    </row>
    <row r="548" spans="2:16" x14ac:dyDescent="0.25">
      <c r="B548" s="53">
        <v>545</v>
      </c>
      <c r="C548" s="149">
        <v>-240.36255149810859</v>
      </c>
      <c r="D548" s="149">
        <v>2085.3984473738547</v>
      </c>
      <c r="E548" s="149">
        <v>2325.7609988719632</v>
      </c>
      <c r="F548" s="150">
        <v>5.3475000000000009E-2</v>
      </c>
      <c r="G548" s="149">
        <v>51603.227966934581</v>
      </c>
      <c r="H548" s="149">
        <v>2614.8556319460545</v>
      </c>
      <c r="I548" s="149">
        <v>5191.5502283091846</v>
      </c>
      <c r="J548" s="149">
        <v>2577.0823965509244</v>
      </c>
      <c r="K548" s="149">
        <v>1044</v>
      </c>
      <c r="L548" s="149">
        <v>561</v>
      </c>
      <c r="N548" s="149">
        <f>AVERAGE($C$4:C548)</f>
        <v>-360.71757750872359</v>
      </c>
      <c r="O548" s="149">
        <f>AVERAGE($D$4:D548)</f>
        <v>2079.6662096603477</v>
      </c>
      <c r="P548" s="149">
        <f>AVERAGE($E$4:E548)</f>
        <v>2440.3837871690571</v>
      </c>
    </row>
    <row r="549" spans="2:16" x14ac:dyDescent="0.25">
      <c r="B549" s="53">
        <v>546</v>
      </c>
      <c r="C549" s="149">
        <v>-1330.4188498693843</v>
      </c>
      <c r="D549" s="149">
        <v>2071.0096039323103</v>
      </c>
      <c r="E549" s="149">
        <v>3401.4284538016946</v>
      </c>
      <c r="F549" s="150">
        <v>4.8841666666666672E-2</v>
      </c>
      <c r="G549" s="149">
        <v>53087.558573844828</v>
      </c>
      <c r="H549" s="149">
        <v>2545.0184067226501</v>
      </c>
      <c r="I549" s="149">
        <v>5348.3871733096857</v>
      </c>
      <c r="J549" s="149">
        <v>2509.8289650219076</v>
      </c>
      <c r="K549" s="149">
        <v>1200</v>
      </c>
      <c r="L549" s="149">
        <v>525</v>
      </c>
      <c r="N549" s="149">
        <f>AVERAGE($C$4:C549)</f>
        <v>-362.49358716506185</v>
      </c>
      <c r="O549" s="149">
        <f>AVERAGE($D$4:D549)</f>
        <v>2079.6503550711022</v>
      </c>
      <c r="P549" s="149">
        <f>AVERAGE($E$4:E549)</f>
        <v>2442.14394223615</v>
      </c>
    </row>
    <row r="550" spans="2:16" x14ac:dyDescent="0.25">
      <c r="B550" s="53">
        <v>547</v>
      </c>
      <c r="C550" s="149">
        <v>-1086.4810861192395</v>
      </c>
      <c r="D550" s="149">
        <v>2085.3984473738547</v>
      </c>
      <c r="E550" s="149">
        <v>3171.8795334930942</v>
      </c>
      <c r="F550" s="150">
        <v>5.3475000000000009E-2</v>
      </c>
      <c r="G550" s="149">
        <v>52371.262771808419</v>
      </c>
      <c r="H550" s="149">
        <v>2565.7343091608141</v>
      </c>
      <c r="I550" s="149">
        <v>5210.6573360935354</v>
      </c>
      <c r="J550" s="149">
        <v>2503.4832481492394</v>
      </c>
      <c r="K550" s="149">
        <v>909</v>
      </c>
      <c r="L550" s="149">
        <v>510</v>
      </c>
      <c r="N550" s="149">
        <f>AVERAGE($C$4:C550)</f>
        <v>-363.8171474922176</v>
      </c>
      <c r="O550" s="149">
        <f>AVERAGE($D$4:D550)</f>
        <v>2079.6608634665372</v>
      </c>
      <c r="P550" s="149">
        <f>AVERAGE($E$4:E550)</f>
        <v>2443.4780109587405</v>
      </c>
    </row>
    <row r="551" spans="2:16" x14ac:dyDescent="0.25">
      <c r="B551" s="53">
        <v>548</v>
      </c>
      <c r="C551" s="149">
        <v>-1019.2462748487756</v>
      </c>
      <c r="D551" s="149">
        <v>2085.3984473738547</v>
      </c>
      <c r="E551" s="149">
        <v>3104.6447222226302</v>
      </c>
      <c r="F551" s="150">
        <v>5.3475000000000009E-2</v>
      </c>
      <c r="G551" s="149">
        <v>52540.10889876802</v>
      </c>
      <c r="H551" s="149">
        <v>2530.7961306860516</v>
      </c>
      <c r="I551" s="149">
        <v>5145.6069343553518</v>
      </c>
      <c r="J551" s="149">
        <v>2510.3614694098669</v>
      </c>
      <c r="K551" s="149">
        <v>1039</v>
      </c>
      <c r="L551" s="149">
        <v>726</v>
      </c>
      <c r="N551" s="149">
        <f>AVERAGE($C$4:C551)</f>
        <v>-365.01318604578796</v>
      </c>
      <c r="O551" s="149">
        <f>AVERAGE($D$4:D551)</f>
        <v>2079.6713335101635</v>
      </c>
      <c r="P551" s="149">
        <f>AVERAGE($E$4:E551)</f>
        <v>2444.6845195559372</v>
      </c>
    </row>
    <row r="552" spans="2:16" x14ac:dyDescent="0.25">
      <c r="B552" s="53">
        <v>549</v>
      </c>
      <c r="C552" s="149">
        <v>-1054.4562742655339</v>
      </c>
      <c r="D552" s="149">
        <v>2078.1963534172628</v>
      </c>
      <c r="E552" s="149">
        <v>3132.6526276827967</v>
      </c>
      <c r="F552" s="150">
        <v>5.115833333333334E-2</v>
      </c>
      <c r="G552" s="149">
        <v>52545.18323960869</v>
      </c>
      <c r="H552" s="149">
        <v>2601.2788953168069</v>
      </c>
      <c r="I552" s="149">
        <v>5226.6136917314298</v>
      </c>
      <c r="J552" s="149">
        <v>2619.9364064185011</v>
      </c>
      <c r="K552" s="149">
        <v>904</v>
      </c>
      <c r="L552" s="149">
        <v>570</v>
      </c>
      <c r="N552" s="149">
        <f>AVERAGE($C$4:C552)</f>
        <v>-366.26900223562359</v>
      </c>
      <c r="O552" s="149">
        <f>AVERAGE($D$4:D552)</f>
        <v>2079.6686468433277</v>
      </c>
      <c r="P552" s="149">
        <f>AVERAGE($E$4:E552)</f>
        <v>2445.9376490789368</v>
      </c>
    </row>
    <row r="553" spans="2:16" x14ac:dyDescent="0.25">
      <c r="B553" s="53">
        <v>550</v>
      </c>
      <c r="C553" s="149">
        <v>-893.43936453240303</v>
      </c>
      <c r="D553" s="149">
        <v>2085.3984473738547</v>
      </c>
      <c r="E553" s="149">
        <v>2978.8378119062577</v>
      </c>
      <c r="F553" s="150">
        <v>5.3475000000000009E-2</v>
      </c>
      <c r="G553" s="149">
        <v>52579.078710915972</v>
      </c>
      <c r="H553" s="149">
        <v>2635.9684444381151</v>
      </c>
      <c r="I553" s="149">
        <v>5206.5147321327404</v>
      </c>
      <c r="J553" s="149">
        <v>2574.5098079238342</v>
      </c>
      <c r="K553" s="149">
        <v>1160</v>
      </c>
      <c r="L553" s="149">
        <v>571</v>
      </c>
      <c r="N553" s="149">
        <f>AVERAGE($C$4:C553)</f>
        <v>-367.22749380343595</v>
      </c>
      <c r="O553" s="149">
        <f>AVERAGE($D$4:D553)</f>
        <v>2079.6790646624745</v>
      </c>
      <c r="P553" s="149">
        <f>AVERAGE($E$4:E553)</f>
        <v>2446.9065584658956</v>
      </c>
    </row>
    <row r="554" spans="2:16" x14ac:dyDescent="0.25">
      <c r="B554" s="53">
        <v>551</v>
      </c>
      <c r="C554" s="149">
        <v>-912.00663126830887</v>
      </c>
      <c r="D554" s="149">
        <v>2085.3984473738547</v>
      </c>
      <c r="E554" s="149">
        <v>2997.4050786421635</v>
      </c>
      <c r="F554" s="150">
        <v>5.3475000000000009E-2</v>
      </c>
      <c r="G554" s="149">
        <v>52229.426222240763</v>
      </c>
      <c r="H554" s="149">
        <v>2589.6470907381972</v>
      </c>
      <c r="I554" s="149">
        <v>5170.5639836679193</v>
      </c>
      <c r="J554" s="149">
        <v>2588.9203379934834</v>
      </c>
      <c r="K554" s="149">
        <v>635</v>
      </c>
      <c r="L554" s="149">
        <v>791</v>
      </c>
      <c r="N554" s="149">
        <f>AVERAGE($C$4:C554)</f>
        <v>-368.21620367179321</v>
      </c>
      <c r="O554" s="149">
        <f>AVERAGE($D$4:D554)</f>
        <v>2079.689444667395</v>
      </c>
      <c r="P554" s="149">
        <f>AVERAGE($E$4:E554)</f>
        <v>2447.9056483391737</v>
      </c>
    </row>
    <row r="555" spans="2:16" x14ac:dyDescent="0.25">
      <c r="B555" s="53">
        <v>552</v>
      </c>
      <c r="C555" s="149">
        <v>-256.26665809475071</v>
      </c>
      <c r="D555" s="149">
        <v>2085.3984473738547</v>
      </c>
      <c r="E555" s="149">
        <v>2341.6651054686054</v>
      </c>
      <c r="F555" s="150">
        <v>5.3475000000000009E-2</v>
      </c>
      <c r="G555" s="149">
        <v>51298.124353988351</v>
      </c>
      <c r="H555" s="149">
        <v>2573.1117221270306</v>
      </c>
      <c r="I555" s="149">
        <v>5066.2986498786922</v>
      </c>
      <c r="J555" s="149">
        <v>2542.094138608405</v>
      </c>
      <c r="K555" s="149">
        <v>1118</v>
      </c>
      <c r="L555" s="149">
        <v>364</v>
      </c>
      <c r="N555" s="149">
        <f>AVERAGE($C$4:C555)</f>
        <v>-368.01339652400873</v>
      </c>
      <c r="O555" s="149">
        <f>AVERAGE($D$4:D555)</f>
        <v>2079.6997870636028</v>
      </c>
      <c r="P555" s="149">
        <f>AVERAGE($E$4:E555)</f>
        <v>2447.7131835875966</v>
      </c>
    </row>
    <row r="556" spans="2:16" x14ac:dyDescent="0.25">
      <c r="B556" s="53">
        <v>553</v>
      </c>
      <c r="C556" s="149">
        <v>-1460.9516833777693</v>
      </c>
      <c r="D556" s="149">
        <v>2071.0096039323103</v>
      </c>
      <c r="E556" s="149">
        <v>3531.9612873100796</v>
      </c>
      <c r="F556" s="150">
        <v>4.8841666666666672E-2</v>
      </c>
      <c r="G556" s="149">
        <v>53153.014433574273</v>
      </c>
      <c r="H556" s="149">
        <v>2574.6181267638995</v>
      </c>
      <c r="I556" s="149">
        <v>5357.5546132614363</v>
      </c>
      <c r="J556" s="149">
        <v>2549.3516228728804</v>
      </c>
      <c r="K556" s="149">
        <v>839</v>
      </c>
      <c r="L556" s="149">
        <v>710</v>
      </c>
      <c r="N556" s="149">
        <f>AVERAGE($C$4:C556)</f>
        <v>-369.98977678956703</v>
      </c>
      <c r="O556" s="149">
        <f>AVERAGE($D$4:D556)</f>
        <v>2079.6840724467284</v>
      </c>
      <c r="P556" s="149">
        <f>AVERAGE($E$4:E556)</f>
        <v>2449.6738492362811</v>
      </c>
    </row>
    <row r="557" spans="2:16" x14ac:dyDescent="0.25">
      <c r="B557" s="53">
        <v>554</v>
      </c>
      <c r="C557" s="149">
        <v>-963.66590285685606</v>
      </c>
      <c r="D557" s="149">
        <v>2056.6821673019708</v>
      </c>
      <c r="E557" s="149">
        <v>3020.3480701588269</v>
      </c>
      <c r="F557" s="150">
        <v>4.4208333333333336E-2</v>
      </c>
      <c r="G557" s="149">
        <v>51897.285671957841</v>
      </c>
      <c r="H557" s="149">
        <v>2519.8477904722822</v>
      </c>
      <c r="I557" s="149">
        <v>5113.0553097194861</v>
      </c>
      <c r="J557" s="149">
        <v>2566.4090225290765</v>
      </c>
      <c r="K557" s="149">
        <v>463</v>
      </c>
      <c r="L557" s="149">
        <v>752</v>
      </c>
      <c r="N557" s="149">
        <f>AVERAGE($C$4:C557)</f>
        <v>-371.06139434564517</v>
      </c>
      <c r="O557" s="149">
        <f>AVERAGE($D$4:D557)</f>
        <v>2079.6425527623514</v>
      </c>
      <c r="P557" s="149">
        <f>AVERAGE($E$4:E557)</f>
        <v>2450.7039471079825</v>
      </c>
    </row>
    <row r="558" spans="2:16" x14ac:dyDescent="0.25">
      <c r="B558" s="53">
        <v>555</v>
      </c>
      <c r="C558" s="149">
        <v>121.96338414651291</v>
      </c>
      <c r="D558" s="149">
        <v>2085.3984473738547</v>
      </c>
      <c r="E558" s="149">
        <v>1963.4350632273417</v>
      </c>
      <c r="F558" s="150">
        <v>5.3475000000000009E-2</v>
      </c>
      <c r="G558" s="149">
        <v>51057.074788227736</v>
      </c>
      <c r="H558" s="149">
        <v>2504.8588462993216</v>
      </c>
      <c r="I558" s="149">
        <v>5050.1760872928744</v>
      </c>
      <c r="J558" s="149">
        <v>2538.2075640629077</v>
      </c>
      <c r="K558" s="149">
        <v>1202</v>
      </c>
      <c r="L558" s="149">
        <v>600</v>
      </c>
      <c r="N558" s="149">
        <f>AVERAGE($C$4:C558)</f>
        <v>-370.17306141142507</v>
      </c>
      <c r="O558" s="149">
        <f>AVERAGE($D$4:D558)</f>
        <v>2079.6529237436334</v>
      </c>
      <c r="P558" s="149">
        <f>AVERAGE($E$4:E558)</f>
        <v>2449.8259851550442</v>
      </c>
    </row>
    <row r="559" spans="2:16" x14ac:dyDescent="0.25">
      <c r="B559" s="53">
        <v>556</v>
      </c>
      <c r="C559" s="149">
        <v>-1357.7138581994495</v>
      </c>
      <c r="D559" s="149">
        <v>2085.3984473738547</v>
      </c>
      <c r="E559" s="149">
        <v>3443.1123055733042</v>
      </c>
      <c r="F559" s="150">
        <v>5.3475000000000009E-2</v>
      </c>
      <c r="G559" s="149">
        <v>52598.127708157444</v>
      </c>
      <c r="H559" s="149">
        <v>2569.2944008546306</v>
      </c>
      <c r="I559" s="149">
        <v>5245.2359171523422</v>
      </c>
      <c r="J559" s="149">
        <v>2525.168546645381</v>
      </c>
      <c r="K559" s="149">
        <v>684</v>
      </c>
      <c r="L559" s="149">
        <v>563</v>
      </c>
      <c r="N559" s="149">
        <f>AVERAGE($C$4:C559)</f>
        <v>-371.94921392363375</v>
      </c>
      <c r="O559" s="149">
        <f>AVERAGE($D$4:D559)</f>
        <v>2079.6632574192276</v>
      </c>
      <c r="P559" s="149">
        <f>AVERAGE($E$4:E559)</f>
        <v>2451.6124713428471</v>
      </c>
    </row>
    <row r="560" spans="2:16" x14ac:dyDescent="0.25">
      <c r="B560" s="53">
        <v>557</v>
      </c>
      <c r="C560" s="149">
        <v>-175.09999893913437</v>
      </c>
      <c r="D560" s="149">
        <v>2085.3984473738547</v>
      </c>
      <c r="E560" s="149">
        <v>2260.498446312989</v>
      </c>
      <c r="F560" s="150">
        <v>5.3475000000000009E-2</v>
      </c>
      <c r="G560" s="149">
        <v>51454.013620665683</v>
      </c>
      <c r="H560" s="149">
        <v>2613.0091028299703</v>
      </c>
      <c r="I560" s="149">
        <v>5099.7751008445657</v>
      </c>
      <c r="J560" s="149">
        <v>2645.067897561451</v>
      </c>
      <c r="K560" s="149">
        <v>1011</v>
      </c>
      <c r="L560" s="149">
        <v>552</v>
      </c>
      <c r="N560" s="149">
        <f>AVERAGE($C$4:C560)</f>
        <v>-371.59580420193805</v>
      </c>
      <c r="O560" s="149">
        <f>AVERAGE($D$4:D560)</f>
        <v>2079.6735539900619</v>
      </c>
      <c r="P560" s="149">
        <f>AVERAGE($E$4:E560)</f>
        <v>2451.2693581919857</v>
      </c>
    </row>
    <row r="561" spans="2:16" x14ac:dyDescent="0.25">
      <c r="B561" s="53">
        <v>558</v>
      </c>
      <c r="C561" s="149">
        <v>357.69365316371136</v>
      </c>
      <c r="D561" s="149">
        <v>2049.5414942627558</v>
      </c>
      <c r="E561" s="149">
        <v>1691.8478410990444</v>
      </c>
      <c r="F561" s="150">
        <v>4.1891666666666667E-2</v>
      </c>
      <c r="G561" s="149">
        <v>50270.00116334387</v>
      </c>
      <c r="H561" s="149">
        <v>2554.5039627068149</v>
      </c>
      <c r="I561" s="149">
        <v>5070.1977350896132</v>
      </c>
      <c r="J561" s="149">
        <v>2509.9512026351699</v>
      </c>
      <c r="K561" s="149">
        <v>857</v>
      </c>
      <c r="L561" s="149">
        <v>456</v>
      </c>
      <c r="N561" s="149">
        <f>AVERAGE($C$4:C561)</f>
        <v>-370.28883384823621</v>
      </c>
      <c r="O561" s="149">
        <f>AVERAGE($D$4:D561)</f>
        <v>2079.6195538830239</v>
      </c>
      <c r="P561" s="149">
        <f>AVERAGE($E$4:E561)</f>
        <v>2449.908387731246</v>
      </c>
    </row>
    <row r="562" spans="2:16" x14ac:dyDescent="0.25">
      <c r="B562" s="53">
        <v>559</v>
      </c>
      <c r="C562" s="149">
        <v>-777.0771010153212</v>
      </c>
      <c r="D562" s="149">
        <v>2085.3984473738547</v>
      </c>
      <c r="E562" s="149">
        <v>2862.4755483891759</v>
      </c>
      <c r="F562" s="150">
        <v>5.3475000000000009E-2</v>
      </c>
      <c r="G562" s="149">
        <v>51974.59888797137</v>
      </c>
      <c r="H562" s="149">
        <v>2488.8738565928261</v>
      </c>
      <c r="I562" s="149">
        <v>5130.3381292731437</v>
      </c>
      <c r="J562" s="149">
        <v>2529.7540050804655</v>
      </c>
      <c r="K562" s="149">
        <v>1223</v>
      </c>
      <c r="L562" s="149">
        <v>317</v>
      </c>
      <c r="N562" s="149">
        <f>AVERAGE($C$4:C562)</f>
        <v>-371.01654094513617</v>
      </c>
      <c r="O562" s="149">
        <f>AVERAGE($D$4:D562)</f>
        <v>2079.6298917962454</v>
      </c>
      <c r="P562" s="149">
        <f>AVERAGE($E$4:E562)</f>
        <v>2450.6464327413673</v>
      </c>
    </row>
    <row r="563" spans="2:16" x14ac:dyDescent="0.25">
      <c r="B563" s="53">
        <v>560</v>
      </c>
      <c r="C563" s="149">
        <v>557.63525163616055</v>
      </c>
      <c r="D563" s="149">
        <v>2056.6821673019708</v>
      </c>
      <c r="E563" s="149">
        <v>1499.0469156658103</v>
      </c>
      <c r="F563" s="150">
        <v>4.4208333333333336E-2</v>
      </c>
      <c r="G563" s="149">
        <v>50676.210790444537</v>
      </c>
      <c r="H563" s="149">
        <v>2578.5086817222123</v>
      </c>
      <c r="I563" s="149">
        <v>5049.931798556222</v>
      </c>
      <c r="J563" s="149">
        <v>2619.4232040453776</v>
      </c>
      <c r="K563" s="149">
        <v>1330</v>
      </c>
      <c r="L563" s="149">
        <v>517</v>
      </c>
      <c r="N563" s="149">
        <f>AVERAGE($C$4:C563)</f>
        <v>-369.3582341726696</v>
      </c>
      <c r="O563" s="149">
        <f>AVERAGE($D$4:D563)</f>
        <v>2079.588913716791</v>
      </c>
      <c r="P563" s="149">
        <f>AVERAGE($E$4:E563)</f>
        <v>2448.9471478894466</v>
      </c>
    </row>
    <row r="564" spans="2:16" x14ac:dyDescent="0.25">
      <c r="B564" s="53">
        <v>561</v>
      </c>
      <c r="C564" s="149">
        <v>154.8921233668882</v>
      </c>
      <c r="D564" s="149">
        <v>2085.3984473738547</v>
      </c>
      <c r="E564" s="149">
        <v>1930.5063240069665</v>
      </c>
      <c r="F564" s="150">
        <v>5.3475000000000009E-2</v>
      </c>
      <c r="G564" s="149">
        <v>50657.480143872977</v>
      </c>
      <c r="H564" s="149">
        <v>2602.4231429443639</v>
      </c>
      <c r="I564" s="149">
        <v>5003.0279436619985</v>
      </c>
      <c r="J564" s="149">
        <v>2677.3576907194533</v>
      </c>
      <c r="K564" s="149">
        <v>595</v>
      </c>
      <c r="L564" s="149">
        <v>659</v>
      </c>
      <c r="N564" s="149">
        <f>AVERAGE($C$4:C564)</f>
        <v>-368.42374155673457</v>
      </c>
      <c r="O564" s="149">
        <f>AVERAGE($D$4:D564)</f>
        <v>2079.5992693917592</v>
      </c>
      <c r="P564" s="149">
        <f>AVERAGE($E$4:E564)</f>
        <v>2448.0230109484796</v>
      </c>
    </row>
    <row r="565" spans="2:16" x14ac:dyDescent="0.25">
      <c r="B565" s="53">
        <v>562</v>
      </c>
      <c r="C565" s="149">
        <v>-20.991998381195117</v>
      </c>
      <c r="D565" s="149">
        <v>2085.3984473738547</v>
      </c>
      <c r="E565" s="149">
        <v>2106.3904457550498</v>
      </c>
      <c r="F565" s="150">
        <v>5.3475000000000009E-2</v>
      </c>
      <c r="G565" s="149">
        <v>50742.543063463105</v>
      </c>
      <c r="H565" s="149">
        <v>2521.604626361619</v>
      </c>
      <c r="I565" s="149">
        <v>4920.83248618978</v>
      </c>
      <c r="J565" s="149">
        <v>2560.5794321794401</v>
      </c>
      <c r="K565" s="149">
        <v>859</v>
      </c>
      <c r="L565" s="149">
        <v>540</v>
      </c>
      <c r="N565" s="149">
        <f>AVERAGE($C$4:C565)</f>
        <v>-367.8055356080236</v>
      </c>
      <c r="O565" s="149">
        <f>AVERAGE($D$4:D565)</f>
        <v>2079.6095882137915</v>
      </c>
      <c r="P565" s="149">
        <f>AVERAGE($E$4:E565)</f>
        <v>2447.415123821801</v>
      </c>
    </row>
    <row r="566" spans="2:16" x14ac:dyDescent="0.25">
      <c r="B566" s="53">
        <v>563</v>
      </c>
      <c r="C566" s="149">
        <v>673.41792166698315</v>
      </c>
      <c r="D566" s="149">
        <v>2085.3984473738547</v>
      </c>
      <c r="E566" s="149">
        <v>1411.9805257068715</v>
      </c>
      <c r="F566" s="150">
        <v>5.3475000000000009E-2</v>
      </c>
      <c r="G566" s="149">
        <v>50625.558109415841</v>
      </c>
      <c r="H566" s="149">
        <v>2508.2260532770292</v>
      </c>
      <c r="I566" s="149">
        <v>5111.9305575262533</v>
      </c>
      <c r="J566" s="149">
        <v>2483.8873799405046</v>
      </c>
      <c r="K566" s="149">
        <v>1128</v>
      </c>
      <c r="L566" s="149">
        <v>921</v>
      </c>
      <c r="N566" s="149">
        <f>AVERAGE($C$4:C566)</f>
        <v>-365.95611561286375</v>
      </c>
      <c r="O566" s="149">
        <f>AVERAGE($D$4:D566)</f>
        <v>2079.6198703792625</v>
      </c>
      <c r="P566" s="149">
        <f>AVERAGE($E$4:E566)</f>
        <v>2445.5759859921118</v>
      </c>
    </row>
    <row r="567" spans="2:16" x14ac:dyDescent="0.25">
      <c r="B567" s="53">
        <v>564</v>
      </c>
      <c r="C567" s="149">
        <v>1340.3030613139754</v>
      </c>
      <c r="D567" s="149">
        <v>2085.3984473738547</v>
      </c>
      <c r="E567" s="149">
        <v>745.09538605987916</v>
      </c>
      <c r="F567" s="150">
        <v>5.3475000000000009E-2</v>
      </c>
      <c r="G567" s="149">
        <v>49614.085706556361</v>
      </c>
      <c r="H567" s="149">
        <v>2427.39064830998</v>
      </c>
      <c r="I567" s="149">
        <v>4918.748832288089</v>
      </c>
      <c r="J567" s="149">
        <v>2561.0385318449853</v>
      </c>
      <c r="K567" s="149">
        <v>1244</v>
      </c>
      <c r="L567" s="149">
        <v>824</v>
      </c>
      <c r="N567" s="149">
        <f>AVERAGE($C$4:C567)</f>
        <v>-362.93083338427004</v>
      </c>
      <c r="O567" s="149">
        <f>AVERAGE($D$4:D567)</f>
        <v>2079.6301160831536</v>
      </c>
      <c r="P567" s="149">
        <f>AVERAGE($E$4:E567)</f>
        <v>2442.5609494674095</v>
      </c>
    </row>
    <row r="568" spans="2:16" x14ac:dyDescent="0.25">
      <c r="B568" s="53">
        <v>565</v>
      </c>
      <c r="C568" s="149">
        <v>-129.42248416304574</v>
      </c>
      <c r="D568" s="149">
        <v>2056.6821673019708</v>
      </c>
      <c r="E568" s="149">
        <v>2186.1046514650166</v>
      </c>
      <c r="F568" s="150">
        <v>4.4208333333333336E-2</v>
      </c>
      <c r="G568" s="149">
        <v>51281.144174003966</v>
      </c>
      <c r="H568" s="149">
        <v>2731.7037084346675</v>
      </c>
      <c r="I568" s="149">
        <v>5126.2730826134857</v>
      </c>
      <c r="J568" s="149">
        <v>2569.9981070860831</v>
      </c>
      <c r="K568" s="149">
        <v>675</v>
      </c>
      <c r="L568" s="149">
        <v>738</v>
      </c>
      <c r="N568" s="149">
        <f>AVERAGE($C$4:C568)</f>
        <v>-362.51754427060416</v>
      </c>
      <c r="O568" s="149">
        <f>AVERAGE($D$4:D568)</f>
        <v>2079.5895002446027</v>
      </c>
      <c r="P568" s="149">
        <f>AVERAGE($E$4:E568)</f>
        <v>2442.1070445151931</v>
      </c>
    </row>
    <row r="569" spans="2:16" x14ac:dyDescent="0.25">
      <c r="B569" s="53">
        <v>566</v>
      </c>
      <c r="C569" s="149">
        <v>-864.41528609589295</v>
      </c>
      <c r="D569" s="149">
        <v>2085.3984473738547</v>
      </c>
      <c r="E569" s="149">
        <v>2949.8137334697476</v>
      </c>
      <c r="F569" s="150">
        <v>5.3475000000000009E-2</v>
      </c>
      <c r="G569" s="149">
        <v>52978.21938799035</v>
      </c>
      <c r="H569" s="149">
        <v>2610.219737776049</v>
      </c>
      <c r="I569" s="149">
        <v>5321.1246117978953</v>
      </c>
      <c r="J569" s="149">
        <v>2496.0694100407659</v>
      </c>
      <c r="K569" s="149">
        <v>1487</v>
      </c>
      <c r="L569" s="149">
        <v>669</v>
      </c>
      <c r="N569" s="149">
        <f>AVERAGE($C$4:C569)</f>
        <v>-363.40428939750399</v>
      </c>
      <c r="O569" s="149">
        <f>AVERAGE($D$4:D569)</f>
        <v>2079.599763402075</v>
      </c>
      <c r="P569" s="149">
        <f>AVERAGE($E$4:E569)</f>
        <v>2443.0040527995648</v>
      </c>
    </row>
    <row r="570" spans="2:16" x14ac:dyDescent="0.25">
      <c r="B570" s="53">
        <v>567</v>
      </c>
      <c r="C570" s="149">
        <v>213.193321931946</v>
      </c>
      <c r="D570" s="149">
        <v>2085.3984473738547</v>
      </c>
      <c r="E570" s="149">
        <v>1872.2051254419086</v>
      </c>
      <c r="F570" s="150">
        <v>5.3475000000000009E-2</v>
      </c>
      <c r="G570" s="149">
        <v>50673.539446444767</v>
      </c>
      <c r="H570" s="149">
        <v>2506.5397145685502</v>
      </c>
      <c r="I570" s="149">
        <v>5034.0649391901252</v>
      </c>
      <c r="J570" s="149">
        <v>2503.1399243452452</v>
      </c>
      <c r="K570" s="149">
        <v>906</v>
      </c>
      <c r="L570" s="149">
        <v>676</v>
      </c>
      <c r="N570" s="149">
        <f>AVERAGE($C$4:C570)</f>
        <v>-362.38736239339562</v>
      </c>
      <c r="O570" s="149">
        <f>AVERAGE($D$4:D570)</f>
        <v>2079.6099903579334</v>
      </c>
      <c r="P570" s="149">
        <f>AVERAGE($E$4:E570)</f>
        <v>2441.9973527513152</v>
      </c>
    </row>
    <row r="571" spans="2:16" x14ac:dyDescent="0.25">
      <c r="B571" s="53">
        <v>568</v>
      </c>
      <c r="C571" s="149">
        <v>1354.1151051851182</v>
      </c>
      <c r="D571" s="149">
        <v>2085.3984473738547</v>
      </c>
      <c r="E571" s="149">
        <v>731.28334218873647</v>
      </c>
      <c r="F571" s="150">
        <v>5.3475000000000009E-2</v>
      </c>
      <c r="G571" s="149">
        <v>49156.280679238582</v>
      </c>
      <c r="H571" s="149">
        <v>2587.5026211319773</v>
      </c>
      <c r="I571" s="149">
        <v>4853.8940814852058</v>
      </c>
      <c r="J571" s="149">
        <v>2618.241337347019</v>
      </c>
      <c r="K571" s="149">
        <v>963</v>
      </c>
      <c r="L571" s="149">
        <v>512</v>
      </c>
      <c r="N571" s="149">
        <f>AVERAGE($C$4:C571)</f>
        <v>-359.36535100681374</v>
      </c>
      <c r="O571" s="149">
        <f>AVERAGE($D$4:D571)</f>
        <v>2079.620181303384</v>
      </c>
      <c r="P571" s="149">
        <f>AVERAGE($E$4:E571)</f>
        <v>2438.9855323101838</v>
      </c>
    </row>
    <row r="572" spans="2:16" x14ac:dyDescent="0.25">
      <c r="B572" s="53">
        <v>569</v>
      </c>
      <c r="C572" s="149">
        <v>-1373.9009443526083</v>
      </c>
      <c r="D572" s="149">
        <v>2085.3984473738547</v>
      </c>
      <c r="E572" s="149">
        <v>3459.299391726463</v>
      </c>
      <c r="F572" s="150">
        <v>5.3475000000000009E-2</v>
      </c>
      <c r="G572" s="149">
        <v>52674.938787450366</v>
      </c>
      <c r="H572" s="149">
        <v>2698.8843124774389</v>
      </c>
      <c r="I572" s="149">
        <v>5364.7837197514855</v>
      </c>
      <c r="J572" s="149">
        <v>2535.6080540249063</v>
      </c>
      <c r="K572" s="149">
        <v>796</v>
      </c>
      <c r="L572" s="149">
        <v>248</v>
      </c>
      <c r="N572" s="149">
        <f>AVERAGE($C$4:C572)</f>
        <v>-361.1483661093547</v>
      </c>
      <c r="O572" s="149">
        <f>AVERAGE($D$4:D572)</f>
        <v>2079.630336428288</v>
      </c>
      <c r="P572" s="149">
        <f>AVERAGE($E$4:E572)</f>
        <v>2440.7787025376292</v>
      </c>
    </row>
    <row r="573" spans="2:16" x14ac:dyDescent="0.25">
      <c r="B573" s="53">
        <v>570</v>
      </c>
      <c r="C573" s="149">
        <v>1669.9788281972947</v>
      </c>
      <c r="D573" s="149">
        <v>2085.3984473738547</v>
      </c>
      <c r="E573" s="149">
        <v>415.4196191765601</v>
      </c>
      <c r="F573" s="150">
        <v>5.3475000000000009E-2</v>
      </c>
      <c r="G573" s="149">
        <v>49815.405114909983</v>
      </c>
      <c r="H573" s="149">
        <v>2702.4746876598829</v>
      </c>
      <c r="I573" s="149">
        <v>4995.0972417033681</v>
      </c>
      <c r="J573" s="149">
        <v>2640.0202000375753</v>
      </c>
      <c r="K573" s="149">
        <v>1264</v>
      </c>
      <c r="L573" s="149">
        <v>987</v>
      </c>
      <c r="N573" s="149">
        <f>AVERAGE($C$4:C573)</f>
        <v>-357.58498506671145</v>
      </c>
      <c r="O573" s="149">
        <f>AVERAGE($D$4:D573)</f>
        <v>2079.6404559211751</v>
      </c>
      <c r="P573" s="149">
        <f>AVERAGE($E$4:E573)</f>
        <v>2437.2254409878728</v>
      </c>
    </row>
    <row r="574" spans="2:16" x14ac:dyDescent="0.25">
      <c r="B574" s="53">
        <v>571</v>
      </c>
      <c r="C574" s="149">
        <v>793.16351331694341</v>
      </c>
      <c r="D574" s="149">
        <v>2085.3984473738547</v>
      </c>
      <c r="E574" s="149">
        <v>1292.2349340569112</v>
      </c>
      <c r="F574" s="150">
        <v>5.3475000000000009E-2</v>
      </c>
      <c r="G574" s="149">
        <v>49960.255088719357</v>
      </c>
      <c r="H574" s="149">
        <v>2553.9280676806256</v>
      </c>
      <c r="I574" s="149">
        <v>4996.6976808232575</v>
      </c>
      <c r="J574" s="149">
        <v>2461.7972111058775</v>
      </c>
      <c r="K574" s="149">
        <v>971</v>
      </c>
      <c r="L574" s="149">
        <v>654</v>
      </c>
      <c r="N574" s="149">
        <f>AVERAGE($C$4:C574)</f>
        <v>-355.56966370351768</v>
      </c>
      <c r="O574" s="149">
        <f>AVERAGE($D$4:D574)</f>
        <v>2079.6505399692537</v>
      </c>
      <c r="P574" s="149">
        <f>AVERAGE($E$4:E574)</f>
        <v>2435.2202036727572</v>
      </c>
    </row>
    <row r="575" spans="2:16" x14ac:dyDescent="0.25">
      <c r="B575" s="53">
        <v>572</v>
      </c>
      <c r="C575" s="149">
        <v>386.3277651075407</v>
      </c>
      <c r="D575" s="149">
        <v>2085.3984473738547</v>
      </c>
      <c r="E575" s="149">
        <v>1699.070682266314</v>
      </c>
      <c r="F575" s="150">
        <v>5.3475000000000009E-2</v>
      </c>
      <c r="G575" s="149">
        <v>51025.142027333699</v>
      </c>
      <c r="H575" s="149">
        <v>2532.6389006741679</v>
      </c>
      <c r="I575" s="149">
        <v>5174.6831780078974</v>
      </c>
      <c r="J575" s="149">
        <v>2605.4431342802891</v>
      </c>
      <c r="K575" s="149">
        <v>1114</v>
      </c>
      <c r="L575" s="149">
        <v>767</v>
      </c>
      <c r="N575" s="149">
        <f>AVERAGE($C$4:C575)</f>
        <v>-354.27264022657528</v>
      </c>
      <c r="O575" s="149">
        <f>AVERAGE($D$4:D575)</f>
        <v>2079.6605887584224</v>
      </c>
      <c r="P575" s="149">
        <f>AVERAGE($E$4:E575)</f>
        <v>2433.9332289849835</v>
      </c>
    </row>
    <row r="576" spans="2:16" x14ac:dyDescent="0.25">
      <c r="B576" s="53">
        <v>573</v>
      </c>
      <c r="C576" s="149">
        <v>-1541.402006170053</v>
      </c>
      <c r="D576" s="149">
        <v>2085.3984473738547</v>
      </c>
      <c r="E576" s="149">
        <v>3626.8004535439077</v>
      </c>
      <c r="F576" s="150">
        <v>5.3475000000000009E-2</v>
      </c>
      <c r="G576" s="149">
        <v>53787.347513844041</v>
      </c>
      <c r="H576" s="149">
        <v>2646.6084953833415</v>
      </c>
      <c r="I576" s="149">
        <v>5479.034954259896</v>
      </c>
      <c r="J576" s="149">
        <v>2672.6650357324606</v>
      </c>
      <c r="K576" s="149">
        <v>1380</v>
      </c>
      <c r="L576" s="149">
        <v>368</v>
      </c>
      <c r="N576" s="149">
        <f>AVERAGE($C$4:C576)</f>
        <v>-356.34441922473138</v>
      </c>
      <c r="O576" s="149">
        <f>AVERAGE($D$4:D576)</f>
        <v>2079.6706024732835</v>
      </c>
      <c r="P576" s="149">
        <f>AVERAGE($E$4:E576)</f>
        <v>2436.015021698001</v>
      </c>
    </row>
    <row r="577" spans="2:16" x14ac:dyDescent="0.25">
      <c r="B577" s="53">
        <v>574</v>
      </c>
      <c r="C577" s="149">
        <v>-42.385215890103154</v>
      </c>
      <c r="D577" s="149">
        <v>2085.3984473738547</v>
      </c>
      <c r="E577" s="149">
        <v>2127.7836632639578</v>
      </c>
      <c r="F577" s="150">
        <v>5.3475000000000009E-2</v>
      </c>
      <c r="G577" s="149">
        <v>51905.735099283367</v>
      </c>
      <c r="H577" s="149">
        <v>2593.3931120286052</v>
      </c>
      <c r="I577" s="149">
        <v>5247.9563926219762</v>
      </c>
      <c r="J577" s="149">
        <v>2684.1175540143768</v>
      </c>
      <c r="K577" s="149">
        <v>1305</v>
      </c>
      <c r="L577" s="149">
        <v>708</v>
      </c>
      <c r="N577" s="149">
        <f>AVERAGE($C$4:C577)</f>
        <v>-355.79745197153517</v>
      </c>
      <c r="O577" s="149">
        <f>AVERAGE($D$4:D577)</f>
        <v>2079.6805812971525</v>
      </c>
      <c r="P577" s="149">
        <f>AVERAGE($E$4:E577)</f>
        <v>2435.4780332686732</v>
      </c>
    </row>
    <row r="578" spans="2:16" x14ac:dyDescent="0.25">
      <c r="B578" s="53">
        <v>575</v>
      </c>
      <c r="C578" s="149">
        <v>-751.12027583861345</v>
      </c>
      <c r="D578" s="149">
        <v>2085.3984473738547</v>
      </c>
      <c r="E578" s="149">
        <v>2836.5187232124681</v>
      </c>
      <c r="F578" s="150">
        <v>5.3475000000000009E-2</v>
      </c>
      <c r="G578" s="149">
        <v>51757.496786483927</v>
      </c>
      <c r="H578" s="149">
        <v>2531.6134218705338</v>
      </c>
      <c r="I578" s="149">
        <v>5218.5570914160808</v>
      </c>
      <c r="J578" s="149">
        <v>2569.1394076432666</v>
      </c>
      <c r="K578" s="149">
        <v>722</v>
      </c>
      <c r="L578" s="149">
        <v>463</v>
      </c>
      <c r="N578" s="149">
        <f>AVERAGE($C$4:C578)</f>
        <v>-356.48496992608665</v>
      </c>
      <c r="O578" s="149">
        <f>AVERAGE($D$4:D578)</f>
        <v>2079.6905254120684</v>
      </c>
      <c r="P578" s="149">
        <f>AVERAGE($E$4:E578)</f>
        <v>2436.1754953381405</v>
      </c>
    </row>
    <row r="579" spans="2:16" x14ac:dyDescent="0.25">
      <c r="B579" s="53">
        <v>576</v>
      </c>
      <c r="C579" s="149">
        <v>329.75669039173113</v>
      </c>
      <c r="D579" s="149">
        <v>2085.3984473738547</v>
      </c>
      <c r="E579" s="149">
        <v>1755.6417569821235</v>
      </c>
      <c r="F579" s="150">
        <v>5.3475000000000009E-2</v>
      </c>
      <c r="G579" s="149">
        <v>51405.408646668417</v>
      </c>
      <c r="H579" s="149">
        <v>2613.5180932906915</v>
      </c>
      <c r="I579" s="149">
        <v>5143.9715352574722</v>
      </c>
      <c r="J579" s="149">
        <v>2553.8283603541322</v>
      </c>
      <c r="K579" s="149">
        <v>1199</v>
      </c>
      <c r="L579" s="149">
        <v>993</v>
      </c>
      <c r="N579" s="149">
        <f>AVERAGE($C$4:C579)</f>
        <v>-355.29357815470155</v>
      </c>
      <c r="O579" s="149">
        <f>AVERAGE($D$4:D579)</f>
        <v>2079.7004349988074</v>
      </c>
      <c r="P579" s="149">
        <f>AVERAGE($E$4:E579)</f>
        <v>2434.994013153495</v>
      </c>
    </row>
    <row r="580" spans="2:16" x14ac:dyDescent="0.25">
      <c r="B580" s="53">
        <v>577</v>
      </c>
      <c r="C580" s="149">
        <v>-666.41348648422127</v>
      </c>
      <c r="D580" s="149">
        <v>2085.3984473738547</v>
      </c>
      <c r="E580" s="149">
        <v>2751.8119338580759</v>
      </c>
      <c r="F580" s="150">
        <v>5.3475000000000009E-2</v>
      </c>
      <c r="G580" s="149">
        <v>52152.787850267203</v>
      </c>
      <c r="H580" s="149">
        <v>2598.4945964106555</v>
      </c>
      <c r="I580" s="149">
        <v>5290.2171985187661</v>
      </c>
      <c r="J580" s="149">
        <v>2535.7726764767212</v>
      </c>
      <c r="K580" s="149">
        <v>943</v>
      </c>
      <c r="L580" s="149">
        <v>638</v>
      </c>
      <c r="N580" s="149">
        <f>AVERAGE($C$4:C580)</f>
        <v>-355.83278076879088</v>
      </c>
      <c r="O580" s="149">
        <f>AVERAGE($D$4:D580)</f>
        <v>2079.7103102368928</v>
      </c>
      <c r="P580" s="149">
        <f>AVERAGE($E$4:E580)</f>
        <v>2435.5430910056689</v>
      </c>
    </row>
    <row r="581" spans="2:16" x14ac:dyDescent="0.25">
      <c r="B581" s="53">
        <v>578</v>
      </c>
      <c r="C581" s="149">
        <v>724.29005255175457</v>
      </c>
      <c r="D581" s="149">
        <v>2085.3984473738547</v>
      </c>
      <c r="E581" s="149">
        <v>1361.1083948221001</v>
      </c>
      <c r="F581" s="150">
        <v>5.3475000000000009E-2</v>
      </c>
      <c r="G581" s="149">
        <v>50405.165974314907</v>
      </c>
      <c r="H581" s="149">
        <v>2693.4375445101941</v>
      </c>
      <c r="I581" s="149">
        <v>5063.8293447218875</v>
      </c>
      <c r="J581" s="149">
        <v>2504.9751300167445</v>
      </c>
      <c r="K581" s="149">
        <v>1112</v>
      </c>
      <c r="L581" s="149">
        <v>622</v>
      </c>
      <c r="N581" s="149">
        <f>AVERAGE($C$4:C581)</f>
        <v>-353.96405614366881</v>
      </c>
      <c r="O581" s="149">
        <f>AVERAGE($D$4:D581)</f>
        <v>2079.7201513046039</v>
      </c>
      <c r="P581" s="149">
        <f>AVERAGE($E$4:E581)</f>
        <v>2433.6842074482579</v>
      </c>
    </row>
    <row r="582" spans="2:16" x14ac:dyDescent="0.25">
      <c r="B582" s="53">
        <v>579</v>
      </c>
      <c r="C582" s="149">
        <v>-290.82511828064844</v>
      </c>
      <c r="D582" s="149">
        <v>2085.3984473738547</v>
      </c>
      <c r="E582" s="149">
        <v>2376.2235656545031</v>
      </c>
      <c r="F582" s="150">
        <v>5.3475000000000009E-2</v>
      </c>
      <c r="G582" s="149">
        <v>51868.870013657848</v>
      </c>
      <c r="H582" s="149">
        <v>2418.3563221308827</v>
      </c>
      <c r="I582" s="149">
        <v>5145.4642983599279</v>
      </c>
      <c r="J582" s="149">
        <v>2665.2314745604494</v>
      </c>
      <c r="K582" s="149">
        <v>1463</v>
      </c>
      <c r="L582" s="149">
        <v>499</v>
      </c>
      <c r="N582" s="149">
        <f>AVERAGE($C$4:C582)</f>
        <v>-353.85500789174654</v>
      </c>
      <c r="O582" s="149">
        <f>AVERAGE($D$4:D582)</f>
        <v>2079.7299583789895</v>
      </c>
      <c r="P582" s="149">
        <f>AVERAGE($E$4:E582)</f>
        <v>2433.5849662707215</v>
      </c>
    </row>
    <row r="583" spans="2:16" x14ac:dyDescent="0.25">
      <c r="B583" s="53">
        <v>580</v>
      </c>
      <c r="C583" s="149">
        <v>292.88067845051</v>
      </c>
      <c r="D583" s="149">
        <v>2085.3984473738547</v>
      </c>
      <c r="E583" s="149">
        <v>1792.5177689233446</v>
      </c>
      <c r="F583" s="150">
        <v>5.3475000000000009E-2</v>
      </c>
      <c r="G583" s="149">
        <v>50915.811467617896</v>
      </c>
      <c r="H583" s="149">
        <v>2510.0969856314978</v>
      </c>
      <c r="I583" s="149">
        <v>5004.2875376055117</v>
      </c>
      <c r="J583" s="149">
        <v>2519.2412716882491</v>
      </c>
      <c r="K583" s="149">
        <v>1155</v>
      </c>
      <c r="L583" s="149">
        <v>779</v>
      </c>
      <c r="N583" s="149">
        <f>AVERAGE($C$4:C583)</f>
        <v>-352.7399463635702</v>
      </c>
      <c r="O583" s="149">
        <f>AVERAGE($D$4:D583)</f>
        <v>2079.739731635877</v>
      </c>
      <c r="P583" s="149">
        <f>AVERAGE($E$4:E583)</f>
        <v>2432.4796779994331</v>
      </c>
    </row>
    <row r="584" spans="2:16" x14ac:dyDescent="0.25">
      <c r="B584" s="53">
        <v>581</v>
      </c>
      <c r="C584" s="149">
        <v>-1371.305407345048</v>
      </c>
      <c r="D584" s="149">
        <v>2071.0096039323103</v>
      </c>
      <c r="E584" s="149">
        <v>3442.3150112773583</v>
      </c>
      <c r="F584" s="150">
        <v>4.8841666666666672E-2</v>
      </c>
      <c r="G584" s="149">
        <v>52587.644408075277</v>
      </c>
      <c r="H584" s="149">
        <v>2539.70125365882</v>
      </c>
      <c r="I584" s="149">
        <v>5226.6867124129412</v>
      </c>
      <c r="J584" s="149">
        <v>2620.8242163683517</v>
      </c>
      <c r="K584" s="149">
        <v>442</v>
      </c>
      <c r="L584" s="149">
        <v>748</v>
      </c>
      <c r="N584" s="149">
        <f>AVERAGE($C$4:C584)</f>
        <v>-354.49307108126641</v>
      </c>
      <c r="O584" s="149">
        <f>AVERAGE($D$4:D584)</f>
        <v>2079.7247055985213</v>
      </c>
      <c r="P584" s="149">
        <f>AVERAGE($E$4:E584)</f>
        <v>2434.2177766797736</v>
      </c>
    </row>
    <row r="585" spans="2:16" x14ac:dyDescent="0.25">
      <c r="B585" s="53">
        <v>582</v>
      </c>
      <c r="C585" s="149">
        <v>-1712.2073257895754</v>
      </c>
      <c r="D585" s="149">
        <v>2085.3984473738547</v>
      </c>
      <c r="E585" s="149">
        <v>3797.6057731634301</v>
      </c>
      <c r="F585" s="150">
        <v>5.3475000000000009E-2</v>
      </c>
      <c r="G585" s="149">
        <v>53081.936375388766</v>
      </c>
      <c r="H585" s="149">
        <v>2594.3413663284496</v>
      </c>
      <c r="I585" s="149">
        <v>5353.6648137283337</v>
      </c>
      <c r="J585" s="149">
        <v>2613.3845173392319</v>
      </c>
      <c r="K585" s="149">
        <v>478</v>
      </c>
      <c r="L585" s="149">
        <v>588</v>
      </c>
      <c r="N585" s="149">
        <f>AVERAGE($C$4:C585)</f>
        <v>-356.8259134433082</v>
      </c>
      <c r="O585" s="149">
        <f>AVERAGE($D$4:D585)</f>
        <v>2079.7344542957298</v>
      </c>
      <c r="P585" s="149">
        <f>AVERAGE($E$4:E585)</f>
        <v>2436.5603677390241</v>
      </c>
    </row>
    <row r="586" spans="2:16" x14ac:dyDescent="0.25">
      <c r="B586" s="53">
        <v>583</v>
      </c>
      <c r="C586" s="149">
        <v>-642.87804575748578</v>
      </c>
      <c r="D586" s="149">
        <v>2085.3984473738547</v>
      </c>
      <c r="E586" s="149">
        <v>2728.2764931313404</v>
      </c>
      <c r="F586" s="150">
        <v>5.3475000000000009E-2</v>
      </c>
      <c r="G586" s="149">
        <v>52219.850771556092</v>
      </c>
      <c r="H586" s="149">
        <v>2591.5688774212022</v>
      </c>
      <c r="I586" s="149">
        <v>5179.1024887772974</v>
      </c>
      <c r="J586" s="149">
        <v>2624.2953274049564</v>
      </c>
      <c r="K586" s="149">
        <v>1164</v>
      </c>
      <c r="L586" s="149">
        <v>543</v>
      </c>
      <c r="N586" s="149">
        <f>AVERAGE($C$4:C586)</f>
        <v>-357.31656890182308</v>
      </c>
      <c r="O586" s="149">
        <f>AVERAGE($D$4:D586)</f>
        <v>2079.7441695497232</v>
      </c>
      <c r="P586" s="149">
        <f>AVERAGE($E$4:E586)</f>
        <v>2437.0607384515324</v>
      </c>
    </row>
    <row r="587" spans="2:16" x14ac:dyDescent="0.25">
      <c r="B587" s="53">
        <v>584</v>
      </c>
      <c r="C587" s="149">
        <v>-131.70590907211727</v>
      </c>
      <c r="D587" s="149">
        <v>2085.3984473738547</v>
      </c>
      <c r="E587" s="149">
        <v>2217.1043564459719</v>
      </c>
      <c r="F587" s="150">
        <v>5.3475000000000009E-2</v>
      </c>
      <c r="G587" s="149">
        <v>51644.250757656358</v>
      </c>
      <c r="H587" s="149">
        <v>2527.6284027550901</v>
      </c>
      <c r="I587" s="149">
        <v>5070.2402689914788</v>
      </c>
      <c r="J587" s="149">
        <v>2656.4631788138663</v>
      </c>
      <c r="K587" s="149">
        <v>1489</v>
      </c>
      <c r="L587" s="149">
        <v>422</v>
      </c>
      <c r="N587" s="149">
        <f>AVERAGE($C$4:C587)</f>
        <v>-356.93024927882703</v>
      </c>
      <c r="O587" s="149">
        <f>AVERAGE($D$4:D587)</f>
        <v>2079.753851532299</v>
      </c>
      <c r="P587" s="149">
        <f>AVERAGE($E$4:E587)</f>
        <v>2436.6841008111123</v>
      </c>
    </row>
    <row r="588" spans="2:16" x14ac:dyDescent="0.25">
      <c r="B588" s="53">
        <v>585</v>
      </c>
      <c r="C588" s="149">
        <v>161.98157953752843</v>
      </c>
      <c r="D588" s="149">
        <v>2085.3984473738547</v>
      </c>
      <c r="E588" s="149">
        <v>1923.4168678363262</v>
      </c>
      <c r="F588" s="150">
        <v>5.3475000000000009E-2</v>
      </c>
      <c r="G588" s="149">
        <v>51112.287557010597</v>
      </c>
      <c r="H588" s="149">
        <v>2514.1889908300768</v>
      </c>
      <c r="I588" s="149">
        <v>5101.3834441385943</v>
      </c>
      <c r="J588" s="149">
        <v>2575.9055757080564</v>
      </c>
      <c r="K588" s="149">
        <v>1087</v>
      </c>
      <c r="L588" s="149">
        <v>722</v>
      </c>
      <c r="N588" s="149">
        <f>AVERAGE($C$4:C588)</f>
        <v>-356.04322051161955</v>
      </c>
      <c r="O588" s="149">
        <f>AVERAGE($D$4:D588)</f>
        <v>2079.7635004140793</v>
      </c>
      <c r="P588" s="149">
        <f>AVERAGE($E$4:E588)</f>
        <v>2435.8067209256851</v>
      </c>
    </row>
    <row r="589" spans="2:16" x14ac:dyDescent="0.25">
      <c r="B589" s="53">
        <v>586</v>
      </c>
      <c r="C589" s="149">
        <v>-577.00317933574388</v>
      </c>
      <c r="D589" s="149">
        <v>2085.3984473738547</v>
      </c>
      <c r="E589" s="149">
        <v>2662.4016267095985</v>
      </c>
      <c r="F589" s="150">
        <v>5.3475000000000009E-2</v>
      </c>
      <c r="G589" s="149">
        <v>51931.503694627769</v>
      </c>
      <c r="H589" s="149">
        <v>2541.1522895396138</v>
      </c>
      <c r="I589" s="149">
        <v>5202.445981675678</v>
      </c>
      <c r="J589" s="149">
        <v>2600.3649284870194</v>
      </c>
      <c r="K589" s="149">
        <v>996</v>
      </c>
      <c r="L589" s="149">
        <v>556</v>
      </c>
      <c r="N589" s="149">
        <f>AVERAGE($C$4:C589)</f>
        <v>-356.42028528776996</v>
      </c>
      <c r="O589" s="149">
        <f>AVERAGE($D$4:D589)</f>
        <v>2079.773116364523</v>
      </c>
      <c r="P589" s="149">
        <f>AVERAGE($E$4:E589)</f>
        <v>2436.1934016522791</v>
      </c>
    </row>
    <row r="590" spans="2:16" x14ac:dyDescent="0.25">
      <c r="B590" s="53">
        <v>587</v>
      </c>
      <c r="C590" s="149">
        <v>-129.43559506306519</v>
      </c>
      <c r="D590" s="149">
        <v>2071.0096039323103</v>
      </c>
      <c r="E590" s="149">
        <v>2200.4451989953754</v>
      </c>
      <c r="F590" s="150">
        <v>4.8841666666666672E-2</v>
      </c>
      <c r="G590" s="149">
        <v>51624.605624080315</v>
      </c>
      <c r="H590" s="149">
        <v>2606.5614032222065</v>
      </c>
      <c r="I590" s="149">
        <v>5177.4450205167504</v>
      </c>
      <c r="J590" s="149">
        <v>2586.5042400586731</v>
      </c>
      <c r="K590" s="149">
        <v>1311</v>
      </c>
      <c r="L590" s="149">
        <v>485</v>
      </c>
      <c r="N590" s="149">
        <f>AVERAGE($C$4:C590)</f>
        <v>-356.03359927375851</v>
      </c>
      <c r="O590" s="149">
        <f>AVERAGE($D$4:D590)</f>
        <v>2079.7581870418103</v>
      </c>
      <c r="P590" s="149">
        <f>AVERAGE($E$4:E590)</f>
        <v>2435.7917863155549</v>
      </c>
    </row>
    <row r="591" spans="2:16" x14ac:dyDescent="0.25">
      <c r="B591" s="53">
        <v>588</v>
      </c>
      <c r="C591" s="149">
        <v>1525.5047094272002</v>
      </c>
      <c r="D591" s="149">
        <v>2085.3984473738547</v>
      </c>
      <c r="E591" s="149">
        <v>559.89373794665448</v>
      </c>
      <c r="F591" s="150">
        <v>5.3475000000000009E-2</v>
      </c>
      <c r="G591" s="149">
        <v>49092.864253223292</v>
      </c>
      <c r="H591" s="149">
        <v>2577.249713172826</v>
      </c>
      <c r="I591" s="149">
        <v>4925.5510418856611</v>
      </c>
      <c r="J591" s="149">
        <v>2593.6578641930273</v>
      </c>
      <c r="K591" s="149">
        <v>1260</v>
      </c>
      <c r="L591" s="149">
        <v>329</v>
      </c>
      <c r="N591" s="149">
        <f>AVERAGE($C$4:C591)</f>
        <v>-352.83370419093376</v>
      </c>
      <c r="O591" s="149">
        <f>AVERAGE($D$4:D591)</f>
        <v>2079.7677793212865</v>
      </c>
      <c r="P591" s="149">
        <f>AVERAGE($E$4:E591)</f>
        <v>2432.6014835122064</v>
      </c>
    </row>
    <row r="592" spans="2:16" x14ac:dyDescent="0.25">
      <c r="B592" s="53">
        <v>589</v>
      </c>
      <c r="C592" s="149">
        <v>-1804.8071831973311</v>
      </c>
      <c r="D592" s="149">
        <v>2085.3984473738547</v>
      </c>
      <c r="E592" s="149">
        <v>3890.2056305711858</v>
      </c>
      <c r="F592" s="150">
        <v>5.3475000000000009E-2</v>
      </c>
      <c r="G592" s="149">
        <v>53163.727529039403</v>
      </c>
      <c r="H592" s="149">
        <v>2556.6173518732894</v>
      </c>
      <c r="I592" s="149">
        <v>5391.0524183487069</v>
      </c>
      <c r="J592" s="149">
        <v>2464.762259064963</v>
      </c>
      <c r="K592" s="149">
        <v>502</v>
      </c>
      <c r="L592" s="149">
        <v>679</v>
      </c>
      <c r="N592" s="149">
        <f>AVERAGE($C$4:C592)</f>
        <v>-355.29885440995986</v>
      </c>
      <c r="O592" s="149">
        <f>AVERAGE($D$4:D592)</f>
        <v>2079.7773390293555</v>
      </c>
      <c r="P592" s="149">
        <f>AVERAGE($E$4:E592)</f>
        <v>2435.0761934393013</v>
      </c>
    </row>
    <row r="593" spans="2:16" x14ac:dyDescent="0.25">
      <c r="B593" s="53">
        <v>590</v>
      </c>
      <c r="C593" s="149">
        <v>-1055.4940222984555</v>
      </c>
      <c r="D593" s="149">
        <v>2056.6821673019708</v>
      </c>
      <c r="E593" s="149">
        <v>3112.1761896004264</v>
      </c>
      <c r="F593" s="150">
        <v>4.4208333333333336E-2</v>
      </c>
      <c r="G593" s="149">
        <v>52426.885017404275</v>
      </c>
      <c r="H593" s="149">
        <v>2703.6349514912717</v>
      </c>
      <c r="I593" s="149">
        <v>5211.7511303012125</v>
      </c>
      <c r="J593" s="149">
        <v>2605.7402370727932</v>
      </c>
      <c r="K593" s="149">
        <v>951</v>
      </c>
      <c r="L593" s="149">
        <v>357</v>
      </c>
      <c r="N593" s="149">
        <f>AVERAGE($C$4:C593)</f>
        <v>-356.48562588095734</v>
      </c>
      <c r="O593" s="149">
        <f>AVERAGE($D$4:D593)</f>
        <v>2079.7381946704954</v>
      </c>
      <c r="P593" s="149">
        <f>AVERAGE($E$4:E593)</f>
        <v>2436.2238205514391</v>
      </c>
    </row>
    <row r="594" spans="2:16" x14ac:dyDescent="0.25">
      <c r="B594" s="53">
        <v>591</v>
      </c>
      <c r="C594" s="149">
        <v>312.33175828294657</v>
      </c>
      <c r="D594" s="149">
        <v>2085.3984473738547</v>
      </c>
      <c r="E594" s="149">
        <v>1773.0666890909081</v>
      </c>
      <c r="F594" s="150">
        <v>5.3475000000000009E-2</v>
      </c>
      <c r="G594" s="149">
        <v>50581.471327710708</v>
      </c>
      <c r="H594" s="149">
        <v>2567.4827916452596</v>
      </c>
      <c r="I594" s="149">
        <v>5093.0124564761945</v>
      </c>
      <c r="J594" s="149">
        <v>2538.1042566871524</v>
      </c>
      <c r="K594" s="149">
        <v>925</v>
      </c>
      <c r="L594" s="149">
        <v>534</v>
      </c>
      <c r="N594" s="149">
        <f>AVERAGE($C$4:C594)</f>
        <v>-355.35395518017242</v>
      </c>
      <c r="O594" s="149">
        <f>AVERAGE($D$4:D594)</f>
        <v>2079.7477720862371</v>
      </c>
      <c r="P594" s="149">
        <f>AVERAGE($E$4:E594)</f>
        <v>2435.1017272663958</v>
      </c>
    </row>
    <row r="595" spans="2:16" x14ac:dyDescent="0.25">
      <c r="B595" s="53">
        <v>592</v>
      </c>
      <c r="C595" s="149">
        <v>-1273.6009867765051</v>
      </c>
      <c r="D595" s="149">
        <v>2085.3984473738547</v>
      </c>
      <c r="E595" s="149">
        <v>3358.9994341503598</v>
      </c>
      <c r="F595" s="150">
        <v>5.3475000000000009E-2</v>
      </c>
      <c r="G595" s="149">
        <v>52973.749827153682</v>
      </c>
      <c r="H595" s="149">
        <v>2533.1792985780962</v>
      </c>
      <c r="I595" s="149">
        <v>5279.3199461930453</v>
      </c>
      <c r="J595" s="149">
        <v>2680.9628281561318</v>
      </c>
      <c r="K595" s="149">
        <v>1242</v>
      </c>
      <c r="L595" s="149">
        <v>332</v>
      </c>
      <c r="N595" s="149">
        <f>AVERAGE($C$4:C595)</f>
        <v>-356.90504813895001</v>
      </c>
      <c r="O595" s="149">
        <f>AVERAGE($D$4:D595)</f>
        <v>2079.7573171458448</v>
      </c>
      <c r="P595" s="149">
        <f>AVERAGE($E$4:E595)</f>
        <v>2436.6623652847807</v>
      </c>
    </row>
    <row r="596" spans="2:16" x14ac:dyDescent="0.25">
      <c r="B596" s="53">
        <v>593</v>
      </c>
      <c r="C596" s="149">
        <v>-573.77654358474956</v>
      </c>
      <c r="D596" s="149">
        <v>2085.3984473738547</v>
      </c>
      <c r="E596" s="149">
        <v>2659.1749909586042</v>
      </c>
      <c r="F596" s="150">
        <v>5.3475000000000009E-2</v>
      </c>
      <c r="G596" s="149">
        <v>51922.407907953704</v>
      </c>
      <c r="H596" s="149">
        <v>2530.4316824946304</v>
      </c>
      <c r="I596" s="149">
        <v>5311.1600735672055</v>
      </c>
      <c r="J596" s="149">
        <v>2565.3089516551563</v>
      </c>
      <c r="K596" s="149">
        <v>985</v>
      </c>
      <c r="L596" s="149">
        <v>499</v>
      </c>
      <c r="N596" s="149">
        <f>AVERAGE($C$4:C596)</f>
        <v>-357.27076735555335</v>
      </c>
      <c r="O596" s="149">
        <f>AVERAGE($D$4:D596)</f>
        <v>2079.7668300130085</v>
      </c>
      <c r="P596" s="149">
        <f>AVERAGE($E$4:E596)</f>
        <v>2437.0375973685477</v>
      </c>
    </row>
    <row r="597" spans="2:16" x14ac:dyDescent="0.25">
      <c r="B597" s="53">
        <v>594</v>
      </c>
      <c r="C597" s="149">
        <v>-1290.0247030920564</v>
      </c>
      <c r="D597" s="149">
        <v>2085.3984473738547</v>
      </c>
      <c r="E597" s="149">
        <v>3375.423150465911</v>
      </c>
      <c r="F597" s="150">
        <v>5.3475000000000009E-2</v>
      </c>
      <c r="G597" s="149">
        <v>52876.840779535349</v>
      </c>
      <c r="H597" s="149">
        <v>2545.0252518254201</v>
      </c>
      <c r="I597" s="149">
        <v>5203.3849628056014</v>
      </c>
      <c r="J597" s="149">
        <v>2629.6131652834811</v>
      </c>
      <c r="K597" s="149">
        <v>697</v>
      </c>
      <c r="L597" s="149">
        <v>875</v>
      </c>
      <c r="N597" s="149">
        <f>AVERAGE($C$4:C597)</f>
        <v>-358.84106017665857</v>
      </c>
      <c r="O597" s="149">
        <f>AVERAGE($D$4:D597)</f>
        <v>2079.7763108503163</v>
      </c>
      <c r="P597" s="149">
        <f>AVERAGE($E$4:E597)</f>
        <v>2438.6173710269604</v>
      </c>
    </row>
    <row r="598" spans="2:16" x14ac:dyDescent="0.25">
      <c r="B598" s="53">
        <v>595</v>
      </c>
      <c r="C598" s="149">
        <v>-1131.5923798632034</v>
      </c>
      <c r="D598" s="149">
        <v>2085.3984473738547</v>
      </c>
      <c r="E598" s="149">
        <v>3216.9908272370581</v>
      </c>
      <c r="F598" s="150">
        <v>5.3475000000000009E-2</v>
      </c>
      <c r="G598" s="149">
        <v>52469.281436650614</v>
      </c>
      <c r="H598" s="149">
        <v>2613.9568178997583</v>
      </c>
      <c r="I598" s="149">
        <v>5309.4631651653444</v>
      </c>
      <c r="J598" s="149">
        <v>2573.0844580007288</v>
      </c>
      <c r="K598" s="149">
        <v>802</v>
      </c>
      <c r="L598" s="149">
        <v>442</v>
      </c>
      <c r="N598" s="149">
        <f>AVERAGE($C$4:C598)</f>
        <v>-360.13980189041746</v>
      </c>
      <c r="O598" s="149">
        <f>AVERAGE($D$4:D598)</f>
        <v>2079.7857598192631</v>
      </c>
      <c r="P598" s="149">
        <f>AVERAGE($E$4:E598)</f>
        <v>2439.9255617096665</v>
      </c>
    </row>
    <row r="599" spans="2:16" x14ac:dyDescent="0.25">
      <c r="B599" s="53">
        <v>596</v>
      </c>
      <c r="C599" s="149">
        <v>515.3518663639511</v>
      </c>
      <c r="D599" s="149">
        <v>2085.3984473738547</v>
      </c>
      <c r="E599" s="149">
        <v>1570.0465810099035</v>
      </c>
      <c r="F599" s="150">
        <v>5.3475000000000009E-2</v>
      </c>
      <c r="G599" s="149">
        <v>50458.820688437845</v>
      </c>
      <c r="H599" s="149">
        <v>2682.6741797039313</v>
      </c>
      <c r="I599" s="149">
        <v>5023.2571098710996</v>
      </c>
      <c r="J599" s="149">
        <v>2574.7927110619803</v>
      </c>
      <c r="K599" s="149">
        <v>909</v>
      </c>
      <c r="L599" s="149">
        <v>599</v>
      </c>
      <c r="N599" s="149">
        <f>AVERAGE($C$4:C599)</f>
        <v>-358.67085613831279</v>
      </c>
      <c r="O599" s="149">
        <f>AVERAGE($D$4:D599)</f>
        <v>2079.7951770802611</v>
      </c>
      <c r="P599" s="149">
        <f>AVERAGE($E$4:E599)</f>
        <v>2438.4660332185595</v>
      </c>
    </row>
    <row r="600" spans="2:16" x14ac:dyDescent="0.25">
      <c r="B600" s="53">
        <v>597</v>
      </c>
      <c r="C600" s="149">
        <v>-1223.0630178378469</v>
      </c>
      <c r="D600" s="149">
        <v>2085.3984473738547</v>
      </c>
      <c r="E600" s="149">
        <v>3308.4614652117016</v>
      </c>
      <c r="F600" s="150">
        <v>5.3475000000000009E-2</v>
      </c>
      <c r="G600" s="149">
        <v>52695.600190046869</v>
      </c>
      <c r="H600" s="149">
        <v>2623.5531926044191</v>
      </c>
      <c r="I600" s="149">
        <v>5165.2087601896528</v>
      </c>
      <c r="J600" s="149">
        <v>2477.7229441997115</v>
      </c>
      <c r="K600" s="149">
        <v>823</v>
      </c>
      <c r="L600" s="149">
        <v>763</v>
      </c>
      <c r="N600" s="149">
        <f>AVERAGE($C$4:C600)</f>
        <v>-360.11874920648626</v>
      </c>
      <c r="O600" s="149">
        <f>AVERAGE($D$4:D600)</f>
        <v>2079.8045627926458</v>
      </c>
      <c r="P600" s="149">
        <f>AVERAGE($E$4:E600)</f>
        <v>2439.9233119991177</v>
      </c>
    </row>
    <row r="601" spans="2:16" x14ac:dyDescent="0.25">
      <c r="B601" s="53">
        <v>598</v>
      </c>
      <c r="C601" s="149">
        <v>1061.7244229331804</v>
      </c>
      <c r="D601" s="149">
        <v>2085.3984473738547</v>
      </c>
      <c r="E601" s="149">
        <v>1023.6740244406742</v>
      </c>
      <c r="F601" s="150">
        <v>5.3475000000000009E-2</v>
      </c>
      <c r="G601" s="149">
        <v>50361.772048220671</v>
      </c>
      <c r="H601" s="149">
        <v>2625.4942692570567</v>
      </c>
      <c r="I601" s="149">
        <v>5039.3235850175743</v>
      </c>
      <c r="J601" s="149">
        <v>2498.8232018567364</v>
      </c>
      <c r="K601" s="149">
        <v>1553</v>
      </c>
      <c r="L601" s="149">
        <v>658</v>
      </c>
      <c r="N601" s="149">
        <f>AVERAGE($C$4:C601)</f>
        <v>-357.74108503902858</v>
      </c>
      <c r="O601" s="149">
        <f>AVERAGE($D$4:D601)</f>
        <v>2079.8139171146877</v>
      </c>
      <c r="P601" s="149">
        <f>AVERAGE($E$4:E601)</f>
        <v>2437.5550021537019</v>
      </c>
    </row>
    <row r="602" spans="2:16" x14ac:dyDescent="0.25">
      <c r="B602" s="53">
        <v>599</v>
      </c>
      <c r="C602" s="149">
        <v>26.267868240173357</v>
      </c>
      <c r="D602" s="149">
        <v>2085.3984473738547</v>
      </c>
      <c r="E602" s="149">
        <v>2059.1305791336813</v>
      </c>
      <c r="F602" s="150">
        <v>5.3475000000000009E-2</v>
      </c>
      <c r="G602" s="149">
        <v>51558.160272694266</v>
      </c>
      <c r="H602" s="149">
        <v>2645.7397216034315</v>
      </c>
      <c r="I602" s="149">
        <v>5281.2790212618784</v>
      </c>
      <c r="J602" s="149">
        <v>2629.6898443733949</v>
      </c>
      <c r="K602" s="149">
        <v>1133</v>
      </c>
      <c r="L602" s="149">
        <v>587</v>
      </c>
      <c r="N602" s="149">
        <f>AVERAGE($C$4:C602)</f>
        <v>-357.1000016445725</v>
      </c>
      <c r="O602" s="149">
        <f>AVERAGE($D$4:D602)</f>
        <v>2079.8232402036015</v>
      </c>
      <c r="P602" s="149">
        <f>AVERAGE($E$4:E602)</f>
        <v>2436.9232418481597</v>
      </c>
    </row>
    <row r="603" spans="2:16" x14ac:dyDescent="0.25">
      <c r="B603" s="53">
        <v>600</v>
      </c>
      <c r="C603" s="149">
        <v>-2047.5992084027721</v>
      </c>
      <c r="D603" s="149">
        <v>2085.3984473738547</v>
      </c>
      <c r="E603" s="149">
        <v>4132.9976557766267</v>
      </c>
      <c r="F603" s="150">
        <v>5.3475000000000009E-2</v>
      </c>
      <c r="G603" s="149">
        <v>53660.758395963574</v>
      </c>
      <c r="H603" s="149">
        <v>2597.8699475214844</v>
      </c>
      <c r="I603" s="149">
        <v>5347.2572930166643</v>
      </c>
      <c r="J603" s="149">
        <v>2533.845624166187</v>
      </c>
      <c r="K603" s="149">
        <v>661</v>
      </c>
      <c r="L603" s="149">
        <v>647</v>
      </c>
      <c r="N603" s="149">
        <f>AVERAGE($C$4:C603)</f>
        <v>-359.91750032250286</v>
      </c>
      <c r="O603" s="149">
        <f>AVERAGE($D$4:D603)</f>
        <v>2079.832532215552</v>
      </c>
      <c r="P603" s="149">
        <f>AVERAGE($E$4:E603)</f>
        <v>2439.7500325380402</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Z602"/>
  <sheetViews>
    <sheetView workbookViewId="0">
      <selection activeCell="H38" sqref="H38"/>
    </sheetView>
  </sheetViews>
  <sheetFormatPr defaultRowHeight="15" x14ac:dyDescent="0.25"/>
  <cols>
    <col min="2" max="2" width="17.42578125" customWidth="1"/>
    <col min="3" max="3" width="15.140625" customWidth="1"/>
    <col min="9" max="9" width="16.42578125" customWidth="1"/>
    <col min="16" max="16" width="4.85546875" customWidth="1"/>
    <col min="17" max="17" width="13.5703125" customWidth="1"/>
    <col min="18" max="18" width="11.85546875" customWidth="1"/>
    <col min="19" max="19" width="14.140625" customWidth="1"/>
    <col min="21" max="21" width="11.85546875" customWidth="1"/>
    <col min="22" max="22" width="11.140625" customWidth="1"/>
    <col min="23" max="23" width="10.42578125" customWidth="1"/>
    <col min="24" max="24" width="10.85546875" customWidth="1"/>
    <col min="25" max="25" width="10" customWidth="1"/>
  </cols>
  <sheetData>
    <row r="2" spans="2:26" ht="48" x14ac:dyDescent="0.3">
      <c r="B2" s="152" t="s">
        <v>264</v>
      </c>
      <c r="C2" s="153"/>
      <c r="D2" s="153"/>
      <c r="E2" s="153"/>
      <c r="F2" s="154"/>
      <c r="G2" s="154"/>
      <c r="H2" s="154"/>
      <c r="I2" s="154"/>
      <c r="J2" s="154"/>
      <c r="K2" s="154"/>
      <c r="L2" s="154"/>
      <c r="M2" s="154"/>
      <c r="N2" s="154"/>
      <c r="O2" s="154"/>
      <c r="P2" s="154"/>
      <c r="Q2" s="148" t="s">
        <v>37</v>
      </c>
      <c r="R2" s="145" t="s">
        <v>265</v>
      </c>
      <c r="S2" s="145" t="s">
        <v>266</v>
      </c>
      <c r="T2" s="146" t="s">
        <v>257</v>
      </c>
      <c r="U2" s="146" t="s">
        <v>258</v>
      </c>
      <c r="V2" s="146" t="s">
        <v>251</v>
      </c>
      <c r="W2" s="146" t="s">
        <v>252</v>
      </c>
      <c r="X2" s="146" t="s">
        <v>253</v>
      </c>
      <c r="Y2" s="146" t="s">
        <v>25</v>
      </c>
      <c r="Z2" s="146" t="s">
        <v>26</v>
      </c>
    </row>
    <row r="3" spans="2:26" ht="15.75" thickBot="1" x14ac:dyDescent="0.3">
      <c r="Q3" s="149">
        <v>-208.14712249262766</v>
      </c>
      <c r="R3" s="149">
        <v>2085.3984473738547</v>
      </c>
      <c r="S3" s="149">
        <v>2293.5455698664823</v>
      </c>
      <c r="T3" s="150">
        <v>5.3475000000000009E-2</v>
      </c>
      <c r="U3" s="149">
        <v>50912.83548106176</v>
      </c>
      <c r="V3" s="149">
        <v>2549.9006335915542</v>
      </c>
      <c r="W3" s="149">
        <v>5024.6719063869268</v>
      </c>
      <c r="X3" s="149">
        <v>2588.7925172117202</v>
      </c>
      <c r="Y3" s="149">
        <v>629</v>
      </c>
      <c r="Z3" s="149">
        <v>546</v>
      </c>
    </row>
    <row r="4" spans="2:26" x14ac:dyDescent="0.25">
      <c r="B4" s="159" t="s">
        <v>37</v>
      </c>
      <c r="C4" s="157"/>
      <c r="D4" s="158"/>
      <c r="E4" s="158"/>
      <c r="F4" s="158"/>
      <c r="G4" s="158"/>
      <c r="Q4" s="149">
        <v>-589.56434339238558</v>
      </c>
      <c r="R4" s="149">
        <v>2056.6821673019708</v>
      </c>
      <c r="S4" s="149">
        <v>2646.2465106943564</v>
      </c>
      <c r="T4" s="150">
        <v>4.4208333333333336E-2</v>
      </c>
      <c r="U4" s="149">
        <v>51859.202885378443</v>
      </c>
      <c r="V4" s="149">
        <v>2495.9783228478814</v>
      </c>
      <c r="W4" s="149">
        <v>5254.9191844270799</v>
      </c>
      <c r="X4" s="149">
        <v>2598.9587781970663</v>
      </c>
      <c r="Y4" s="149">
        <v>898</v>
      </c>
      <c r="Z4" s="149">
        <v>596</v>
      </c>
    </row>
    <row r="5" spans="2:26" ht="15.75" thickBot="1" x14ac:dyDescent="0.3">
      <c r="B5" s="71"/>
      <c r="C5" s="71"/>
      <c r="E5" s="163" t="s">
        <v>224</v>
      </c>
      <c r="Q5" s="149">
        <v>366.19331156246062</v>
      </c>
      <c r="R5" s="149">
        <v>2049.5414942627558</v>
      </c>
      <c r="S5" s="149">
        <v>1683.3481827002952</v>
      </c>
      <c r="T5" s="150">
        <v>4.1891666666666667E-2</v>
      </c>
      <c r="U5" s="149">
        <v>50951.752234869818</v>
      </c>
      <c r="V5" s="149">
        <v>2522.9781414910722</v>
      </c>
      <c r="W5" s="149">
        <v>5079.9748226646261</v>
      </c>
      <c r="X5" s="149">
        <v>2593.0755808002905</v>
      </c>
      <c r="Y5" s="149">
        <v>1344</v>
      </c>
      <c r="Z5" s="149">
        <v>600</v>
      </c>
    </row>
    <row r="6" spans="2:26" x14ac:dyDescent="0.25">
      <c r="B6" s="71" t="s">
        <v>211</v>
      </c>
      <c r="C6" s="71">
        <v>-359.91750032250286</v>
      </c>
      <c r="E6">
        <v>-2000</v>
      </c>
      <c r="G6" s="156" t="s">
        <v>267</v>
      </c>
      <c r="H6" s="156" t="s">
        <v>243</v>
      </c>
      <c r="I6" s="156" t="s">
        <v>268</v>
      </c>
      <c r="Q6" s="149">
        <v>-861.10386488198401</v>
      </c>
      <c r="R6" s="149">
        <v>2078.1963534172628</v>
      </c>
      <c r="S6" s="149">
        <v>2939.3002182992468</v>
      </c>
      <c r="T6" s="150">
        <v>5.115833333333334E-2</v>
      </c>
      <c r="U6" s="149">
        <v>52496.0337360536</v>
      </c>
      <c r="V6" s="149">
        <v>2595.0422294319633</v>
      </c>
      <c r="W6" s="149">
        <v>5273.139336386892</v>
      </c>
      <c r="X6" s="149">
        <v>2618.1884358222223</v>
      </c>
      <c r="Y6" s="149">
        <v>1010</v>
      </c>
      <c r="Z6" s="149">
        <v>618</v>
      </c>
    </row>
    <row r="7" spans="2:26" x14ac:dyDescent="0.25">
      <c r="B7" s="71" t="s">
        <v>212</v>
      </c>
      <c r="C7" s="71">
        <v>31.737937106747314</v>
      </c>
      <c r="E7">
        <v>-1500</v>
      </c>
      <c r="G7" s="160">
        <v>-2000</v>
      </c>
      <c r="H7" s="71">
        <v>13</v>
      </c>
      <c r="I7" s="123">
        <f>H7/$H$17</f>
        <v>2.1666666666666667E-2</v>
      </c>
      <c r="Q7" s="149">
        <v>221.73195458632722</v>
      </c>
      <c r="R7" s="149">
        <v>2085.3984473738547</v>
      </c>
      <c r="S7" s="149">
        <v>1863.6664927875274</v>
      </c>
      <c r="T7" s="150">
        <v>5.3475000000000009E-2</v>
      </c>
      <c r="U7" s="149">
        <v>50527.54772283187</v>
      </c>
      <c r="V7" s="149">
        <v>2498.8686044930532</v>
      </c>
      <c r="W7" s="149">
        <v>5076.9050961694975</v>
      </c>
      <c r="X7" s="149">
        <v>2491.6524446464537</v>
      </c>
      <c r="Y7" s="149">
        <v>999</v>
      </c>
      <c r="Z7" s="149">
        <v>424</v>
      </c>
    </row>
    <row r="8" spans="2:26" x14ac:dyDescent="0.25">
      <c r="B8" s="71" t="s">
        <v>213</v>
      </c>
      <c r="C8" s="71">
        <v>-366.73636996850928</v>
      </c>
      <c r="E8">
        <v>-1000</v>
      </c>
      <c r="G8" s="160">
        <v>-1500</v>
      </c>
      <c r="H8" s="71">
        <v>30</v>
      </c>
      <c r="I8" s="123">
        <f t="shared" ref="I8:I16" si="0">H8/$H$17</f>
        <v>0.05</v>
      </c>
      <c r="Q8" s="149">
        <v>-735.94602642781501</v>
      </c>
      <c r="R8" s="149">
        <v>2085.3984473738547</v>
      </c>
      <c r="S8" s="149">
        <v>2821.3444738016697</v>
      </c>
      <c r="T8" s="150">
        <v>5.3475000000000009E-2</v>
      </c>
      <c r="U8" s="149">
        <v>52693.501855618888</v>
      </c>
      <c r="V8" s="149">
        <v>2630.1456919399097</v>
      </c>
      <c r="W8" s="149">
        <v>5272.2241110454434</v>
      </c>
      <c r="X8" s="149">
        <v>2543.9129988429895</v>
      </c>
      <c r="Y8" s="149">
        <v>1378</v>
      </c>
      <c r="Z8" s="149">
        <v>635</v>
      </c>
    </row>
    <row r="9" spans="2:26" x14ac:dyDescent="0.25">
      <c r="B9" s="71" t="s">
        <v>214</v>
      </c>
      <c r="C9" s="71" t="e">
        <v>#N/A</v>
      </c>
      <c r="E9">
        <v>-500</v>
      </c>
      <c r="G9" s="160">
        <v>-1000</v>
      </c>
      <c r="H9" s="71">
        <v>73</v>
      </c>
      <c r="I9" s="123">
        <f t="shared" si="0"/>
        <v>0.12166666666666667</v>
      </c>
      <c r="Q9" s="149">
        <v>-245.14862751171859</v>
      </c>
      <c r="R9" s="149">
        <v>2085.3984473738547</v>
      </c>
      <c r="S9" s="149">
        <v>2330.5470748855732</v>
      </c>
      <c r="T9" s="150">
        <v>5.3475000000000009E-2</v>
      </c>
      <c r="U9" s="149">
        <v>51322.22867773741</v>
      </c>
      <c r="V9" s="149">
        <v>2638.6784308203255</v>
      </c>
      <c r="W9" s="149">
        <v>5081.6054191464791</v>
      </c>
      <c r="X9" s="149">
        <v>2647.2225226251785</v>
      </c>
      <c r="Y9" s="149">
        <v>912</v>
      </c>
      <c r="Z9" s="149">
        <v>422</v>
      </c>
    </row>
    <row r="10" spans="2:26" x14ac:dyDescent="0.25">
      <c r="B10" s="71" t="s">
        <v>215</v>
      </c>
      <c r="C10" s="71">
        <v>777.41751400075157</v>
      </c>
      <c r="E10">
        <v>0</v>
      </c>
      <c r="G10" s="160">
        <v>-500</v>
      </c>
      <c r="H10" s="71">
        <v>144</v>
      </c>
      <c r="I10" s="123">
        <f t="shared" si="0"/>
        <v>0.24</v>
      </c>
      <c r="Q10" s="149">
        <v>-831.36869684110707</v>
      </c>
      <c r="R10" s="149">
        <v>2085.3984473738547</v>
      </c>
      <c r="S10" s="149">
        <v>2916.7671442149617</v>
      </c>
      <c r="T10" s="150">
        <v>5.3475000000000009E-2</v>
      </c>
      <c r="U10" s="149">
        <v>52395.128169871095</v>
      </c>
      <c r="V10" s="149">
        <v>2571.6087352890486</v>
      </c>
      <c r="W10" s="149">
        <v>5133.88536065261</v>
      </c>
      <c r="X10" s="149">
        <v>2528.136682122275</v>
      </c>
      <c r="Y10" s="149">
        <v>1258</v>
      </c>
      <c r="Z10" s="149">
        <v>550</v>
      </c>
    </row>
    <row r="11" spans="2:26" x14ac:dyDescent="0.25">
      <c r="B11" s="71" t="s">
        <v>216</v>
      </c>
      <c r="C11" s="71">
        <v>604377.99107510876</v>
      </c>
      <c r="E11">
        <v>500</v>
      </c>
      <c r="G11" s="160">
        <v>0</v>
      </c>
      <c r="H11" s="71">
        <v>157</v>
      </c>
      <c r="I11" s="123">
        <f t="shared" si="0"/>
        <v>0.26166666666666666</v>
      </c>
      <c r="Q11" s="149">
        <v>-1638.0274604151591</v>
      </c>
      <c r="R11" s="149">
        <v>2085.3984473738547</v>
      </c>
      <c r="S11" s="149">
        <v>3723.4259077890138</v>
      </c>
      <c r="T11" s="150">
        <v>5.3475000000000009E-2</v>
      </c>
      <c r="U11" s="149">
        <v>53460.68267534762</v>
      </c>
      <c r="V11" s="149">
        <v>2601.008882922948</v>
      </c>
      <c r="W11" s="149">
        <v>5274.7693789133909</v>
      </c>
      <c r="X11" s="149">
        <v>2574.0835672365497</v>
      </c>
      <c r="Y11" s="149">
        <v>1211</v>
      </c>
      <c r="Z11" s="149">
        <v>438</v>
      </c>
    </row>
    <row r="12" spans="2:26" x14ac:dyDescent="0.25">
      <c r="B12" s="71" t="s">
        <v>217</v>
      </c>
      <c r="C12" s="71">
        <v>-7.9148812508663902E-2</v>
      </c>
      <c r="E12">
        <v>1000</v>
      </c>
      <c r="G12" s="160">
        <v>500</v>
      </c>
      <c r="H12" s="71">
        <v>99</v>
      </c>
      <c r="I12" s="123">
        <f t="shared" si="0"/>
        <v>0.16500000000000001</v>
      </c>
      <c r="Q12" s="149">
        <v>-677.00779574097078</v>
      </c>
      <c r="R12" s="149">
        <v>2085.3984473738547</v>
      </c>
      <c r="S12" s="149">
        <v>2762.4062431148254</v>
      </c>
      <c r="T12" s="150">
        <v>5.3475000000000009E-2</v>
      </c>
      <c r="U12" s="149">
        <v>52240.608595454098</v>
      </c>
      <c r="V12" s="149">
        <v>2573.3335894891493</v>
      </c>
      <c r="W12" s="149">
        <v>5153.6091855672585</v>
      </c>
      <c r="X12" s="149">
        <v>2584.1195549656986</v>
      </c>
      <c r="Y12" s="149">
        <v>1318</v>
      </c>
      <c r="Z12" s="149">
        <v>451</v>
      </c>
    </row>
    <row r="13" spans="2:26" x14ac:dyDescent="0.25">
      <c r="B13" s="71" t="s">
        <v>218</v>
      </c>
      <c r="C13" s="71">
        <v>2.4461476802739596E-2</v>
      </c>
      <c r="E13">
        <v>1500</v>
      </c>
      <c r="G13" s="160">
        <v>1000</v>
      </c>
      <c r="H13" s="71">
        <v>58</v>
      </c>
      <c r="I13" s="123">
        <f t="shared" si="0"/>
        <v>9.6666666666666665E-2</v>
      </c>
      <c r="Q13" s="149">
        <v>-764.94000651560737</v>
      </c>
      <c r="R13" s="149">
        <v>2056.6821673019708</v>
      </c>
      <c r="S13" s="149">
        <v>2821.6221738175782</v>
      </c>
      <c r="T13" s="150">
        <v>4.4208333333333336E-2</v>
      </c>
      <c r="U13" s="149">
        <v>51551.848701616938</v>
      </c>
      <c r="V13" s="149">
        <v>2470.6141938218275</v>
      </c>
      <c r="W13" s="149">
        <v>5221.0905784193992</v>
      </c>
      <c r="X13" s="149">
        <v>2540.5777505652827</v>
      </c>
      <c r="Y13" s="149">
        <v>446</v>
      </c>
      <c r="Z13" s="149">
        <v>639</v>
      </c>
    </row>
    <row r="14" spans="2:26" x14ac:dyDescent="0.25">
      <c r="B14" s="71" t="s">
        <v>219</v>
      </c>
      <c r="C14" s="71">
        <v>4217.5111781236765</v>
      </c>
      <c r="E14">
        <v>2000</v>
      </c>
      <c r="G14" s="160">
        <v>1500</v>
      </c>
      <c r="H14" s="71">
        <v>22</v>
      </c>
      <c r="I14" s="123">
        <f t="shared" si="0"/>
        <v>3.6666666666666667E-2</v>
      </c>
      <c r="Q14" s="149">
        <v>-140.98789497269718</v>
      </c>
      <c r="R14" s="149">
        <v>2085.3984473738547</v>
      </c>
      <c r="S14" s="149">
        <v>2226.3863423465518</v>
      </c>
      <c r="T14" s="150">
        <v>5.3475000000000009E-2</v>
      </c>
      <c r="U14" s="149">
        <v>51928.722607224634</v>
      </c>
      <c r="V14" s="149">
        <v>2585.2886381115395</v>
      </c>
      <c r="W14" s="149">
        <v>5111.0759967691274</v>
      </c>
      <c r="X14" s="149">
        <v>2590.8365828723181</v>
      </c>
      <c r="Y14" s="149">
        <v>1425</v>
      </c>
      <c r="Z14" s="149">
        <v>726</v>
      </c>
    </row>
    <row r="15" spans="2:26" x14ac:dyDescent="0.25">
      <c r="B15" s="71" t="s">
        <v>220</v>
      </c>
      <c r="C15" s="71">
        <v>-2443.8030569622383</v>
      </c>
      <c r="G15" s="160">
        <v>2000</v>
      </c>
      <c r="H15" s="71">
        <v>4</v>
      </c>
      <c r="I15" s="123">
        <f t="shared" si="0"/>
        <v>6.6666666666666671E-3</v>
      </c>
      <c r="Q15" s="149">
        <v>97.259565834440764</v>
      </c>
      <c r="R15" s="149">
        <v>2085.3984473738547</v>
      </c>
      <c r="S15" s="149">
        <v>1988.1388815394139</v>
      </c>
      <c r="T15" s="150">
        <v>5.3475000000000009E-2</v>
      </c>
      <c r="U15" s="149">
        <v>50744.062338866883</v>
      </c>
      <c r="V15" s="149">
        <v>2433.2046144933047</v>
      </c>
      <c r="W15" s="149">
        <v>5183.0362994816142</v>
      </c>
      <c r="X15" s="149">
        <v>2520.1093614292336</v>
      </c>
      <c r="Y15" s="149">
        <v>1135</v>
      </c>
      <c r="Z15" s="149">
        <v>280</v>
      </c>
    </row>
    <row r="16" spans="2:26" ht="15.75" thickBot="1" x14ac:dyDescent="0.3">
      <c r="B16" s="71" t="s">
        <v>221</v>
      </c>
      <c r="C16" s="71">
        <v>1773.7081211614382</v>
      </c>
      <c r="G16" s="155">
        <v>2500</v>
      </c>
      <c r="H16" s="155">
        <v>0</v>
      </c>
      <c r="I16" s="166">
        <f t="shared" si="0"/>
        <v>0</v>
      </c>
      <c r="Q16" s="149">
        <v>-279.80565569168948</v>
      </c>
      <c r="R16" s="149">
        <v>2085.3984473738547</v>
      </c>
      <c r="S16" s="149">
        <v>2365.2041030655441</v>
      </c>
      <c r="T16" s="150">
        <v>5.3475000000000009E-2</v>
      </c>
      <c r="U16" s="149">
        <v>51628.777735522381</v>
      </c>
      <c r="V16" s="149">
        <v>2551.8248305691855</v>
      </c>
      <c r="W16" s="149">
        <v>5219.5934569417295</v>
      </c>
      <c r="X16" s="149">
        <v>2610.3158576410701</v>
      </c>
      <c r="Y16" s="149">
        <v>721</v>
      </c>
      <c r="Z16" s="149">
        <v>862</v>
      </c>
    </row>
    <row r="17" spans="2:26" x14ac:dyDescent="0.25">
      <c r="B17" s="71" t="s">
        <v>222</v>
      </c>
      <c r="C17" s="71">
        <v>-215950.50019350171</v>
      </c>
      <c r="G17" t="s">
        <v>230</v>
      </c>
      <c r="H17">
        <f>SUM(H7:H16)</f>
        <v>600</v>
      </c>
      <c r="I17" s="123">
        <f>SUM(I7:I16)</f>
        <v>1</v>
      </c>
      <c r="Q17" s="149">
        <v>-1592.7845048476461</v>
      </c>
      <c r="R17" s="149">
        <v>2085.3984473738547</v>
      </c>
      <c r="S17" s="149">
        <v>3678.1829522215007</v>
      </c>
      <c r="T17" s="150">
        <v>5.3475000000000009E-2</v>
      </c>
      <c r="U17" s="149">
        <v>52716.853883211574</v>
      </c>
      <c r="V17" s="149">
        <v>2574.2993252909314</v>
      </c>
      <c r="W17" s="149">
        <v>5170.2464791877337</v>
      </c>
      <c r="X17" s="149">
        <v>2488.0409269175743</v>
      </c>
      <c r="Y17" s="149">
        <v>509</v>
      </c>
      <c r="Z17" s="149">
        <v>670</v>
      </c>
    </row>
    <row r="18" spans="2:26" ht="15.75" thickBot="1" x14ac:dyDescent="0.3">
      <c r="B18" s="155" t="s">
        <v>223</v>
      </c>
      <c r="C18" s="155">
        <v>600</v>
      </c>
      <c r="Q18" s="149">
        <v>89.044291541967596</v>
      </c>
      <c r="R18" s="149">
        <v>2056.6821673019708</v>
      </c>
      <c r="S18" s="149">
        <v>1967.6378757600032</v>
      </c>
      <c r="T18" s="150">
        <v>4.4208333333333336E-2</v>
      </c>
      <c r="U18" s="149">
        <v>50692.061719897363</v>
      </c>
      <c r="V18" s="149">
        <v>2556.8297167360306</v>
      </c>
      <c r="W18" s="149">
        <v>4944.7910685719071</v>
      </c>
      <c r="X18" s="149">
        <v>2490.355128350956</v>
      </c>
      <c r="Y18" s="149">
        <v>1287</v>
      </c>
      <c r="Z18" s="149">
        <v>246</v>
      </c>
    </row>
    <row r="19" spans="2:26" x14ac:dyDescent="0.25">
      <c r="B19" s="71"/>
      <c r="C19" s="71"/>
      <c r="Q19" s="149">
        <v>130.51202798754912</v>
      </c>
      <c r="R19" s="149">
        <v>2071.0096039323103</v>
      </c>
      <c r="S19" s="149">
        <v>1940.4975759447611</v>
      </c>
      <c r="T19" s="150">
        <v>4.8841666666666672E-2</v>
      </c>
      <c r="U19" s="149">
        <v>51165.392002133492</v>
      </c>
      <c r="V19" s="149">
        <v>2620.4928818875201</v>
      </c>
      <c r="W19" s="149">
        <v>5223.0037643269961</v>
      </c>
      <c r="X19" s="149">
        <v>2593.7349244495667</v>
      </c>
      <c r="Y19" s="149">
        <v>931</v>
      </c>
      <c r="Z19" s="149">
        <v>664</v>
      </c>
    </row>
    <row r="20" spans="2:26" ht="15.75" thickBot="1" x14ac:dyDescent="0.3">
      <c r="B20" s="71"/>
      <c r="C20" s="71"/>
      <c r="Q20" s="149">
        <v>-990.82004134405724</v>
      </c>
      <c r="R20" s="149">
        <v>2085.3984473738547</v>
      </c>
      <c r="S20" s="149">
        <v>3076.2184887179119</v>
      </c>
      <c r="T20" s="150">
        <v>5.3475000000000009E-2</v>
      </c>
      <c r="U20" s="149">
        <v>52420.945073454983</v>
      </c>
      <c r="V20" s="149">
        <v>2620.3046917752808</v>
      </c>
      <c r="W20" s="149">
        <v>5277.7520699304141</v>
      </c>
      <c r="X20" s="149">
        <v>2584.0767393134342</v>
      </c>
      <c r="Y20" s="149">
        <v>647</v>
      </c>
      <c r="Z20" s="149">
        <v>739</v>
      </c>
    </row>
    <row r="21" spans="2:26" x14ac:dyDescent="0.25">
      <c r="B21" s="159" t="s">
        <v>272</v>
      </c>
      <c r="C21" s="157"/>
      <c r="Q21" s="149">
        <v>-251.4641957732365</v>
      </c>
      <c r="R21" s="149">
        <v>2085.3984473738547</v>
      </c>
      <c r="S21" s="149">
        <v>2336.8626431470911</v>
      </c>
      <c r="T21" s="150">
        <v>5.3475000000000009E-2</v>
      </c>
      <c r="U21" s="149">
        <v>51607.719247789515</v>
      </c>
      <c r="V21" s="149">
        <v>2599.1087230277712</v>
      </c>
      <c r="W21" s="149">
        <v>5227.7680589380952</v>
      </c>
      <c r="X21" s="149">
        <v>2581.2257003513196</v>
      </c>
      <c r="Y21" s="149">
        <v>1012</v>
      </c>
      <c r="Z21" s="149">
        <v>559</v>
      </c>
    </row>
    <row r="22" spans="2:26" ht="15.75" thickBot="1" x14ac:dyDescent="0.3">
      <c r="B22" s="71"/>
      <c r="C22" s="71"/>
      <c r="E22" t="s">
        <v>224</v>
      </c>
      <c r="Q22" s="149">
        <v>606.51036932692114</v>
      </c>
      <c r="R22" s="149">
        <v>2085.3984473738547</v>
      </c>
      <c r="S22" s="149">
        <v>1478.8880780469335</v>
      </c>
      <c r="T22" s="150">
        <v>5.3475000000000009E-2</v>
      </c>
      <c r="U22" s="149">
        <v>50374.294695361677</v>
      </c>
      <c r="V22" s="149">
        <v>2589.6685504539882</v>
      </c>
      <c r="W22" s="149">
        <v>5028.8514693413863</v>
      </c>
      <c r="X22" s="149">
        <v>2525.6261164691778</v>
      </c>
      <c r="Y22" s="149">
        <v>1113</v>
      </c>
      <c r="Z22" s="149">
        <v>561</v>
      </c>
    </row>
    <row r="23" spans="2:26" x14ac:dyDescent="0.25">
      <c r="B23" s="71" t="s">
        <v>211</v>
      </c>
      <c r="C23" s="71">
        <v>2079.832532215552</v>
      </c>
      <c r="E23">
        <v>2050</v>
      </c>
      <c r="G23" s="156" t="s">
        <v>267</v>
      </c>
      <c r="H23" s="156" t="s">
        <v>243</v>
      </c>
      <c r="I23" s="156" t="s">
        <v>271</v>
      </c>
      <c r="Q23" s="149">
        <v>411.72727344627674</v>
      </c>
      <c r="R23" s="149">
        <v>2085.3984473738547</v>
      </c>
      <c r="S23" s="149">
        <v>1673.6711739275779</v>
      </c>
      <c r="T23" s="150">
        <v>5.3475000000000009E-2</v>
      </c>
      <c r="U23" s="149">
        <v>51051.038596409264</v>
      </c>
      <c r="V23" s="149">
        <v>2464.11896830972</v>
      </c>
      <c r="W23" s="149">
        <v>5057.4628594630703</v>
      </c>
      <c r="X23" s="149">
        <v>2623.8293396885442</v>
      </c>
      <c r="Y23" s="149">
        <v>1463</v>
      </c>
      <c r="Z23" s="149">
        <v>643</v>
      </c>
    </row>
    <row r="24" spans="2:26" x14ac:dyDescent="0.25">
      <c r="B24" s="71" t="s">
        <v>212</v>
      </c>
      <c r="C24" s="71">
        <v>0.43712675013005858</v>
      </c>
      <c r="E24">
        <v>2055</v>
      </c>
      <c r="G24" s="160">
        <v>2050</v>
      </c>
      <c r="H24" s="71">
        <v>16</v>
      </c>
      <c r="I24" s="123">
        <f>H24/$H$34</f>
        <v>2.6666666666666668E-2</v>
      </c>
      <c r="Q24" s="149">
        <v>-11.054365170989968</v>
      </c>
      <c r="R24" s="149">
        <v>2085.3984473738547</v>
      </c>
      <c r="S24" s="149">
        <v>2096.4528125448446</v>
      </c>
      <c r="T24" s="150">
        <v>5.3475000000000009E-2</v>
      </c>
      <c r="U24" s="149">
        <v>51625.682069186594</v>
      </c>
      <c r="V24" s="149">
        <v>2740.1815729904638</v>
      </c>
      <c r="W24" s="149">
        <v>5180.8968274901608</v>
      </c>
      <c r="X24" s="149">
        <v>2664.4991914864527</v>
      </c>
      <c r="Y24" s="149">
        <v>766</v>
      </c>
      <c r="Z24" s="149">
        <v>946</v>
      </c>
    </row>
    <row r="25" spans="2:26" x14ac:dyDescent="0.25">
      <c r="B25" s="71" t="s">
        <v>213</v>
      </c>
      <c r="C25" s="71">
        <v>2085.3984473738547</v>
      </c>
      <c r="E25">
        <v>2060</v>
      </c>
      <c r="G25" s="160">
        <v>2055</v>
      </c>
      <c r="H25" s="71">
        <v>0</v>
      </c>
      <c r="I25" s="123">
        <f t="shared" ref="I25:I33" si="1">H25/$H$34</f>
        <v>0</v>
      </c>
      <c r="Q25" s="149">
        <v>-610.56849487051204</v>
      </c>
      <c r="R25" s="149">
        <v>2085.3984473738547</v>
      </c>
      <c r="S25" s="149">
        <v>2695.9669422443667</v>
      </c>
      <c r="T25" s="150">
        <v>5.3475000000000009E-2</v>
      </c>
      <c r="U25" s="149">
        <v>51877.559616636645</v>
      </c>
      <c r="V25" s="149">
        <v>2432.3368701284039</v>
      </c>
      <c r="W25" s="149">
        <v>5200.0979157634629</v>
      </c>
      <c r="X25" s="149">
        <v>2569.6276914008522</v>
      </c>
      <c r="Y25" s="149">
        <v>1036</v>
      </c>
      <c r="Z25" s="149">
        <v>562</v>
      </c>
    </row>
    <row r="26" spans="2:26" x14ac:dyDescent="0.25">
      <c r="B26" s="71" t="s">
        <v>214</v>
      </c>
      <c r="C26" s="71">
        <v>2085.3984473738547</v>
      </c>
      <c r="E26">
        <v>2065</v>
      </c>
      <c r="G26" s="160">
        <v>2060</v>
      </c>
      <c r="H26" s="71">
        <v>67</v>
      </c>
      <c r="I26" s="123">
        <f t="shared" si="1"/>
        <v>0.11166666666666666</v>
      </c>
      <c r="Q26" s="149">
        <v>-1177.3770313327573</v>
      </c>
      <c r="R26" s="149">
        <v>2056.6821673019708</v>
      </c>
      <c r="S26" s="149">
        <v>3234.0591986347281</v>
      </c>
      <c r="T26" s="150">
        <v>4.4208333333333336E-2</v>
      </c>
      <c r="U26" s="149">
        <v>52907.537178250233</v>
      </c>
      <c r="V26" s="149">
        <v>2584.8910711468652</v>
      </c>
      <c r="W26" s="149">
        <v>5260.9258341946188</v>
      </c>
      <c r="X26" s="149">
        <v>2444.6078130768788</v>
      </c>
      <c r="Y26" s="149">
        <v>969</v>
      </c>
      <c r="Z26" s="149">
        <v>898</v>
      </c>
    </row>
    <row r="27" spans="2:26" x14ac:dyDescent="0.25">
      <c r="B27" s="71" t="s">
        <v>215</v>
      </c>
      <c r="C27" s="71">
        <v>10.707374907397238</v>
      </c>
      <c r="E27">
        <v>2070</v>
      </c>
      <c r="G27" s="160">
        <v>2065</v>
      </c>
      <c r="H27" s="71">
        <v>0</v>
      </c>
      <c r="I27" s="123">
        <f t="shared" si="1"/>
        <v>0</v>
      </c>
      <c r="Q27" s="149">
        <v>83.163293515227451</v>
      </c>
      <c r="R27" s="149">
        <v>2078.1963534172628</v>
      </c>
      <c r="S27" s="149">
        <v>1995.0330599020353</v>
      </c>
      <c r="T27" s="150">
        <v>5.115833333333334E-2</v>
      </c>
      <c r="U27" s="149">
        <v>51638.970127389257</v>
      </c>
      <c r="V27" s="149">
        <v>2642.5654313514983</v>
      </c>
      <c r="W27" s="149">
        <v>5104.7036670933776</v>
      </c>
      <c r="X27" s="149">
        <v>2572.3712425283829</v>
      </c>
      <c r="Y27" s="149">
        <v>1468</v>
      </c>
      <c r="Z27" s="149">
        <v>650</v>
      </c>
    </row>
    <row r="28" spans="2:26" x14ac:dyDescent="0.25">
      <c r="B28" s="71" t="s">
        <v>216</v>
      </c>
      <c r="C28" s="71">
        <v>114.64787740756</v>
      </c>
      <c r="E28">
        <v>2075</v>
      </c>
      <c r="G28" s="160">
        <v>2070</v>
      </c>
      <c r="H28" s="71">
        <v>0</v>
      </c>
      <c r="I28" s="123">
        <f t="shared" si="1"/>
        <v>0</v>
      </c>
      <c r="Q28" s="149">
        <v>-226.18266300203231</v>
      </c>
      <c r="R28" s="149">
        <v>2085.3984473738547</v>
      </c>
      <c r="S28" s="149">
        <v>2311.581110375887</v>
      </c>
      <c r="T28" s="150">
        <v>5.3475000000000009E-2</v>
      </c>
      <c r="U28" s="149">
        <v>50874.63973431394</v>
      </c>
      <c r="V28" s="149">
        <v>2406.0730219670113</v>
      </c>
      <c r="W28" s="149">
        <v>5135.4610305125498</v>
      </c>
      <c r="X28" s="149">
        <v>2609.090832326056</v>
      </c>
      <c r="Y28" s="149">
        <v>901</v>
      </c>
      <c r="Z28" s="149">
        <v>226</v>
      </c>
    </row>
    <row r="29" spans="2:26" x14ac:dyDescent="0.25">
      <c r="B29" s="71" t="s">
        <v>217</v>
      </c>
      <c r="C29" s="71">
        <v>1.2779664887069497</v>
      </c>
      <c r="E29">
        <v>2080</v>
      </c>
      <c r="G29" s="160">
        <v>2075</v>
      </c>
      <c r="H29" s="71">
        <v>52</v>
      </c>
      <c r="I29" s="123">
        <f t="shared" si="1"/>
        <v>8.666666666666667E-2</v>
      </c>
      <c r="Q29" s="149">
        <v>309.13241145404936</v>
      </c>
      <c r="R29" s="149">
        <v>2085.3984473738547</v>
      </c>
      <c r="S29" s="149">
        <v>1776.2660359198053</v>
      </c>
      <c r="T29" s="150">
        <v>5.3475000000000009E-2</v>
      </c>
      <c r="U29" s="149">
        <v>50692.002613377757</v>
      </c>
      <c r="V29" s="149">
        <v>2557.9319141510605</v>
      </c>
      <c r="W29" s="149">
        <v>5052.2635023356706</v>
      </c>
      <c r="X29" s="149">
        <v>2620.9361904528073</v>
      </c>
      <c r="Y29" s="149">
        <v>671</v>
      </c>
      <c r="Z29" s="149">
        <v>862</v>
      </c>
    </row>
    <row r="30" spans="2:26" x14ac:dyDescent="0.25">
      <c r="B30" s="71" t="s">
        <v>218</v>
      </c>
      <c r="C30" s="71">
        <v>-1.6835370473666706</v>
      </c>
      <c r="E30">
        <v>2085</v>
      </c>
      <c r="G30" s="160">
        <v>2080</v>
      </c>
      <c r="H30" s="71">
        <v>13</v>
      </c>
      <c r="I30" s="123">
        <f t="shared" si="1"/>
        <v>2.1666666666666667E-2</v>
      </c>
      <c r="Q30" s="149">
        <v>300.81458014249984</v>
      </c>
      <c r="R30" s="149">
        <v>2085.3984473738547</v>
      </c>
      <c r="S30" s="149">
        <v>1784.5838672313548</v>
      </c>
      <c r="T30" s="150">
        <v>5.3475000000000009E-2</v>
      </c>
      <c r="U30" s="149">
        <v>51003.029933069898</v>
      </c>
      <c r="V30" s="149">
        <v>2603.0731720246545</v>
      </c>
      <c r="W30" s="149">
        <v>5106.8890706513503</v>
      </c>
      <c r="X30" s="149">
        <v>2549.799394816243</v>
      </c>
      <c r="Y30" s="149">
        <v>1521</v>
      </c>
      <c r="Z30" s="149">
        <v>284</v>
      </c>
    </row>
    <row r="31" spans="2:26" x14ac:dyDescent="0.25">
      <c r="B31" s="71" t="s">
        <v>219</v>
      </c>
      <c r="C31" s="71">
        <v>35.856953111098846</v>
      </c>
      <c r="E31">
        <v>2090</v>
      </c>
      <c r="G31" s="160">
        <v>2085</v>
      </c>
      <c r="H31" s="71">
        <v>0</v>
      </c>
      <c r="I31" s="123">
        <f t="shared" si="1"/>
        <v>0</v>
      </c>
      <c r="Q31" s="149">
        <v>-829.91315466109518</v>
      </c>
      <c r="R31" s="149">
        <v>2049.5414942627558</v>
      </c>
      <c r="S31" s="149">
        <v>2879.454648923851</v>
      </c>
      <c r="T31" s="150">
        <v>4.1891666666666667E-2</v>
      </c>
      <c r="U31" s="149">
        <v>51580.379379539627</v>
      </c>
      <c r="V31" s="149">
        <v>2544.3061974997354</v>
      </c>
      <c r="W31" s="149">
        <v>5171.71329413285</v>
      </c>
      <c r="X31" s="149">
        <v>2459.5031152137672</v>
      </c>
      <c r="Y31" s="149">
        <v>673</v>
      </c>
      <c r="Z31" s="149">
        <v>425</v>
      </c>
    </row>
    <row r="32" spans="2:26" x14ac:dyDescent="0.25">
      <c r="B32" s="71" t="s">
        <v>220</v>
      </c>
      <c r="C32" s="71">
        <v>2049.5414942627558</v>
      </c>
      <c r="G32" s="160">
        <v>2090</v>
      </c>
      <c r="H32" s="71">
        <v>452</v>
      </c>
      <c r="I32" s="123">
        <f t="shared" si="1"/>
        <v>0.7533333333333333</v>
      </c>
      <c r="Q32" s="149">
        <v>-513.5309331070498</v>
      </c>
      <c r="R32" s="149">
        <v>2085.3984473738547</v>
      </c>
      <c r="S32" s="149">
        <v>2598.9293804809045</v>
      </c>
      <c r="T32" s="150">
        <v>5.3475000000000009E-2</v>
      </c>
      <c r="U32" s="149">
        <v>51159.578022570931</v>
      </c>
      <c r="V32" s="149">
        <v>2629.7791788231489</v>
      </c>
      <c r="W32" s="149">
        <v>5034.4697146096114</v>
      </c>
      <c r="X32" s="149">
        <v>2600.128941998586</v>
      </c>
      <c r="Y32" s="149">
        <v>655</v>
      </c>
      <c r="Z32" s="149">
        <v>284</v>
      </c>
    </row>
    <row r="33" spans="2:26" ht="15.75" thickBot="1" x14ac:dyDescent="0.3">
      <c r="B33" s="71" t="s">
        <v>221</v>
      </c>
      <c r="C33" s="71">
        <v>2085.3984473738547</v>
      </c>
      <c r="G33" s="155">
        <v>2095</v>
      </c>
      <c r="H33" s="155">
        <v>0</v>
      </c>
      <c r="I33" s="166">
        <f t="shared" si="1"/>
        <v>0</v>
      </c>
      <c r="Q33" s="149">
        <v>68.932632546258446</v>
      </c>
      <c r="R33" s="149">
        <v>2056.6821673019708</v>
      </c>
      <c r="S33" s="149">
        <v>1987.7495347557124</v>
      </c>
      <c r="T33" s="150">
        <v>4.4208333333333336E-2</v>
      </c>
      <c r="U33" s="149">
        <v>51449.118574753891</v>
      </c>
      <c r="V33" s="149">
        <v>2674.2333736717128</v>
      </c>
      <c r="W33" s="149">
        <v>5094.6582857554158</v>
      </c>
      <c r="X33" s="149">
        <v>2564.0015353436643</v>
      </c>
      <c r="Y33" s="149">
        <v>1293</v>
      </c>
      <c r="Z33" s="149">
        <v>631</v>
      </c>
    </row>
    <row r="34" spans="2:26" x14ac:dyDescent="0.25">
      <c r="B34" s="71" t="s">
        <v>222</v>
      </c>
      <c r="C34" s="71">
        <v>1247899.5193293311</v>
      </c>
      <c r="G34" t="s">
        <v>230</v>
      </c>
      <c r="H34">
        <f>SUM(H24:H33)</f>
        <v>600</v>
      </c>
      <c r="I34" s="123">
        <f>SUM(I24:I33)</f>
        <v>1</v>
      </c>
      <c r="Q34" s="149">
        <v>-651.21464489542268</v>
      </c>
      <c r="R34" s="149">
        <v>2085.3984473738547</v>
      </c>
      <c r="S34" s="149">
        <v>2736.6130922692773</v>
      </c>
      <c r="T34" s="150">
        <v>5.3475000000000009E-2</v>
      </c>
      <c r="U34" s="149">
        <v>52272.268628462756</v>
      </c>
      <c r="V34" s="149">
        <v>2642.9194794073414</v>
      </c>
      <c r="W34" s="149">
        <v>5247.9576259755268</v>
      </c>
      <c r="X34" s="149">
        <v>2611.0866962048331</v>
      </c>
      <c r="Y34" s="149">
        <v>1261</v>
      </c>
      <c r="Z34" s="149">
        <v>381</v>
      </c>
    </row>
    <row r="35" spans="2:26" ht="15.75" thickBot="1" x14ac:dyDescent="0.3">
      <c r="B35" s="155" t="s">
        <v>223</v>
      </c>
      <c r="C35" s="155">
        <v>600</v>
      </c>
      <c r="Q35" s="149">
        <v>-108.54235410028878</v>
      </c>
      <c r="R35" s="149">
        <v>2085.3984473738547</v>
      </c>
      <c r="S35" s="149">
        <v>2193.9408014741434</v>
      </c>
      <c r="T35" s="150">
        <v>5.3475000000000009E-2</v>
      </c>
      <c r="U35" s="149">
        <v>51123.597739515542</v>
      </c>
      <c r="V35" s="149">
        <v>2524.1577570507557</v>
      </c>
      <c r="W35" s="149">
        <v>5183.2119568104263</v>
      </c>
      <c r="X35" s="149">
        <v>2526.26356227322</v>
      </c>
      <c r="Y35" s="149">
        <v>617</v>
      </c>
      <c r="Z35" s="149">
        <v>823</v>
      </c>
    </row>
    <row r="36" spans="2:26" x14ac:dyDescent="0.25">
      <c r="Q36" s="149">
        <v>-187.91571337012238</v>
      </c>
      <c r="R36" s="149">
        <v>2056.6821673019708</v>
      </c>
      <c r="S36" s="149">
        <v>2244.5978806720932</v>
      </c>
      <c r="T36" s="150">
        <v>4.4208333333333336E-2</v>
      </c>
      <c r="U36" s="149">
        <v>51290.403126147015</v>
      </c>
      <c r="V36" s="149">
        <v>2527.7435630039035</v>
      </c>
      <c r="W36" s="149">
        <v>5236.2593237842621</v>
      </c>
      <c r="X36" s="149">
        <v>2716.114426980273</v>
      </c>
      <c r="Y36" s="149">
        <v>584</v>
      </c>
      <c r="Z36" s="149">
        <v>713</v>
      </c>
    </row>
    <row r="37" spans="2:26" ht="15.75" thickBot="1" x14ac:dyDescent="0.3">
      <c r="Q37" s="149">
        <v>-107.12335034506759</v>
      </c>
      <c r="R37" s="149">
        <v>2071.0096039323103</v>
      </c>
      <c r="S37" s="149">
        <v>2178.1329542773778</v>
      </c>
      <c r="T37" s="150">
        <v>4.8841666666666672E-2</v>
      </c>
      <c r="U37" s="149">
        <v>50781.727581744795</v>
      </c>
      <c r="V37" s="149">
        <v>2420.6278092325847</v>
      </c>
      <c r="W37" s="149">
        <v>5072.1225151225099</v>
      </c>
      <c r="X37" s="149">
        <v>2578.7726030045237</v>
      </c>
      <c r="Y37" s="149">
        <v>768</v>
      </c>
      <c r="Z37" s="149">
        <v>512</v>
      </c>
    </row>
    <row r="38" spans="2:26" x14ac:dyDescent="0.25">
      <c r="B38" s="159" t="s">
        <v>266</v>
      </c>
      <c r="C38" s="157"/>
      <c r="Q38" s="149">
        <v>-2098.5012683669556</v>
      </c>
      <c r="R38" s="149">
        <v>2085.3984473738547</v>
      </c>
      <c r="S38" s="149">
        <v>4183.8997157408103</v>
      </c>
      <c r="T38" s="150">
        <v>5.3475000000000009E-2</v>
      </c>
      <c r="U38" s="149">
        <v>54228.806386120283</v>
      </c>
      <c r="V38" s="149">
        <v>2670.6047920900965</v>
      </c>
      <c r="W38" s="149">
        <v>5306.6335833058502</v>
      </c>
      <c r="X38" s="149">
        <v>2564.1549045098659</v>
      </c>
      <c r="Y38" s="149">
        <v>877</v>
      </c>
      <c r="Z38" s="149">
        <v>873</v>
      </c>
    </row>
    <row r="39" spans="2:26" ht="15.75" thickBot="1" x14ac:dyDescent="0.3">
      <c r="B39" s="71"/>
      <c r="C39" s="71"/>
      <c r="E39" t="s">
        <v>224</v>
      </c>
      <c r="Q39" s="149">
        <v>734.82365303924075</v>
      </c>
      <c r="R39" s="149">
        <v>2056.6821673019708</v>
      </c>
      <c r="S39" s="149">
        <v>1321.8585142627301</v>
      </c>
      <c r="T39" s="150">
        <v>4.4208333333333336E-2</v>
      </c>
      <c r="U39" s="149">
        <v>49965.431837694166</v>
      </c>
      <c r="V39" s="149">
        <v>2541.2650820948388</v>
      </c>
      <c r="W39" s="149">
        <v>4997.7310278637506</v>
      </c>
      <c r="X39" s="149">
        <v>2557.574123368704</v>
      </c>
      <c r="Y39" s="149">
        <v>691</v>
      </c>
      <c r="Z39" s="149">
        <v>818</v>
      </c>
    </row>
    <row r="40" spans="2:26" x14ac:dyDescent="0.25">
      <c r="B40" s="71" t="s">
        <v>211</v>
      </c>
      <c r="C40" s="71">
        <v>2439.7500325380402</v>
      </c>
      <c r="E40">
        <v>500</v>
      </c>
      <c r="G40" s="156" t="s">
        <v>267</v>
      </c>
      <c r="H40" s="156" t="s">
        <v>243</v>
      </c>
      <c r="I40" s="156" t="s">
        <v>271</v>
      </c>
      <c r="Q40" s="149">
        <v>-107.72216893849372</v>
      </c>
      <c r="R40" s="149">
        <v>2085.3984473738547</v>
      </c>
      <c r="S40" s="149">
        <v>2193.1206163123484</v>
      </c>
      <c r="T40" s="150">
        <v>5.3475000000000009E-2</v>
      </c>
      <c r="U40" s="149">
        <v>51488.25369626972</v>
      </c>
      <c r="V40" s="149">
        <v>2749.2276397195733</v>
      </c>
      <c r="W40" s="149">
        <v>5016.3672828736217</v>
      </c>
      <c r="X40" s="149">
        <v>2584.7195417476246</v>
      </c>
      <c r="Y40" s="149">
        <v>1123</v>
      </c>
      <c r="Z40" s="149">
        <v>566</v>
      </c>
    </row>
    <row r="41" spans="2:26" x14ac:dyDescent="0.25">
      <c r="B41" s="71" t="s">
        <v>212</v>
      </c>
      <c r="C41" s="71">
        <v>31.742570659800315</v>
      </c>
      <c r="E41">
        <v>1000</v>
      </c>
      <c r="G41" s="160">
        <v>500</v>
      </c>
      <c r="H41" s="71">
        <v>3</v>
      </c>
      <c r="I41" s="123">
        <f>H41/$H$51</f>
        <v>5.0000000000000001E-3</v>
      </c>
      <c r="Q41" s="149">
        <v>-422.55762348838471</v>
      </c>
      <c r="R41" s="149">
        <v>2085.3984473738547</v>
      </c>
      <c r="S41" s="149">
        <v>2507.9560708622394</v>
      </c>
      <c r="T41" s="150">
        <v>5.3475000000000009E-2</v>
      </c>
      <c r="U41" s="149">
        <v>52079.675983031804</v>
      </c>
      <c r="V41" s="149">
        <v>2598.041565138773</v>
      </c>
      <c r="W41" s="149">
        <v>5162.1128250079437</v>
      </c>
      <c r="X41" s="149">
        <v>2540.0380427688297</v>
      </c>
      <c r="Y41" s="149">
        <v>1349</v>
      </c>
      <c r="Z41" s="149">
        <v>588</v>
      </c>
    </row>
    <row r="42" spans="2:26" x14ac:dyDescent="0.25">
      <c r="B42" s="71" t="s">
        <v>213</v>
      </c>
      <c r="C42" s="71">
        <v>2445.8426242967053</v>
      </c>
      <c r="E42">
        <v>1500</v>
      </c>
      <c r="G42" s="160">
        <v>1000</v>
      </c>
      <c r="H42" s="71">
        <v>18</v>
      </c>
      <c r="I42" s="123">
        <f t="shared" ref="I42:I50" si="2">H42/$H$51</f>
        <v>0.03</v>
      </c>
      <c r="Q42" s="149">
        <v>181.6443241960219</v>
      </c>
      <c r="R42" s="149">
        <v>2071.0096039323103</v>
      </c>
      <c r="S42" s="149">
        <v>1889.3652797362884</v>
      </c>
      <c r="T42" s="150">
        <v>4.8841666666666672E-2</v>
      </c>
      <c r="U42" s="149">
        <v>51211.320324360109</v>
      </c>
      <c r="V42" s="149">
        <v>2487.9757231736212</v>
      </c>
      <c r="W42" s="149">
        <v>5183.2578059894622</v>
      </c>
      <c r="X42" s="149">
        <v>2616.8417339881976</v>
      </c>
      <c r="Y42" s="149">
        <v>1221</v>
      </c>
      <c r="Z42" s="149">
        <v>633</v>
      </c>
    </row>
    <row r="43" spans="2:26" x14ac:dyDescent="0.25">
      <c r="B43" s="71" t="s">
        <v>214</v>
      </c>
      <c r="C43" s="71" t="e">
        <v>#N/A</v>
      </c>
      <c r="E43">
        <v>2000</v>
      </c>
      <c r="G43" s="160">
        <v>1500</v>
      </c>
      <c r="H43" s="71">
        <v>50</v>
      </c>
      <c r="I43" s="123">
        <f t="shared" si="2"/>
        <v>8.3333333333333329E-2</v>
      </c>
      <c r="Q43" s="149">
        <v>-235.71804335947809</v>
      </c>
      <c r="R43" s="149">
        <v>2085.3984473738547</v>
      </c>
      <c r="S43" s="149">
        <v>2321.1164907333327</v>
      </c>
      <c r="T43" s="150">
        <v>5.3475000000000009E-2</v>
      </c>
      <c r="U43" s="149">
        <v>51317.804390999292</v>
      </c>
      <c r="V43" s="149">
        <v>2572.3836864748355</v>
      </c>
      <c r="W43" s="149">
        <v>5161.5335281387961</v>
      </c>
      <c r="X43" s="149">
        <v>2637.9531014305353</v>
      </c>
      <c r="Y43" s="149">
        <v>918</v>
      </c>
      <c r="Z43" s="149">
        <v>419</v>
      </c>
    </row>
    <row r="44" spans="2:26" x14ac:dyDescent="0.25">
      <c r="B44" s="71" t="s">
        <v>215</v>
      </c>
      <c r="C44" s="71">
        <v>777.5310124075113</v>
      </c>
      <c r="E44">
        <v>2500</v>
      </c>
      <c r="G44" s="160">
        <v>2000</v>
      </c>
      <c r="H44" s="71">
        <v>102</v>
      </c>
      <c r="I44" s="123">
        <f t="shared" si="2"/>
        <v>0.17</v>
      </c>
      <c r="Q44" s="149">
        <v>-1047.5031776652772</v>
      </c>
      <c r="R44" s="149">
        <v>2085.3984473738547</v>
      </c>
      <c r="S44" s="149">
        <v>3132.9016250391319</v>
      </c>
      <c r="T44" s="150">
        <v>5.3475000000000009E-2</v>
      </c>
      <c r="U44" s="149">
        <v>52504.713693712707</v>
      </c>
      <c r="V44" s="149">
        <v>2547.8093413216075</v>
      </c>
      <c r="W44" s="149">
        <v>5191.3046231438739</v>
      </c>
      <c r="X44" s="149">
        <v>2616.9342364098593</v>
      </c>
      <c r="Y44" s="149">
        <v>663</v>
      </c>
      <c r="Z44" s="149">
        <v>862</v>
      </c>
    </row>
    <row r="45" spans="2:26" x14ac:dyDescent="0.25">
      <c r="B45" s="71" t="s">
        <v>216</v>
      </c>
      <c r="C45" s="71">
        <v>604554.47525544954</v>
      </c>
      <c r="E45">
        <v>3000</v>
      </c>
      <c r="G45" s="160">
        <v>2500</v>
      </c>
      <c r="H45" s="71">
        <v>142</v>
      </c>
      <c r="I45" s="123">
        <f t="shared" si="2"/>
        <v>0.23666666666666666</v>
      </c>
      <c r="Q45" s="149">
        <v>-1986.3939446870863</v>
      </c>
      <c r="R45" s="149">
        <v>2085.3984473738547</v>
      </c>
      <c r="S45" s="149">
        <v>4071.792392060941</v>
      </c>
      <c r="T45" s="150">
        <v>5.3475000000000009E-2</v>
      </c>
      <c r="U45" s="149">
        <v>53488.863752552548</v>
      </c>
      <c r="V45" s="149">
        <v>2519.0072400498557</v>
      </c>
      <c r="W45" s="149">
        <v>5354.3619661875036</v>
      </c>
      <c r="X45" s="149">
        <v>2587.2155947005522</v>
      </c>
      <c r="Y45" s="149">
        <v>470</v>
      </c>
      <c r="Z45" s="149">
        <v>761</v>
      </c>
    </row>
    <row r="46" spans="2:26" x14ac:dyDescent="0.25">
      <c r="B46" s="71" t="s">
        <v>217</v>
      </c>
      <c r="C46" s="71">
        <v>-8.2977151243475156E-2</v>
      </c>
      <c r="E46">
        <v>3500</v>
      </c>
      <c r="G46" s="160">
        <v>3000</v>
      </c>
      <c r="H46" s="71">
        <v>151</v>
      </c>
      <c r="I46" s="123">
        <f t="shared" si="2"/>
        <v>0.25166666666666665</v>
      </c>
      <c r="Q46" s="149">
        <v>-976.37142828799961</v>
      </c>
      <c r="R46" s="149">
        <v>2085.3984473738547</v>
      </c>
      <c r="S46" s="149">
        <v>3061.7698756618543</v>
      </c>
      <c r="T46" s="150">
        <v>5.3475000000000009E-2</v>
      </c>
      <c r="U46" s="149">
        <v>52485.178804962066</v>
      </c>
      <c r="V46" s="149">
        <v>2566.3378590951374</v>
      </c>
      <c r="W46" s="149">
        <v>5253.9967682680817</v>
      </c>
      <c r="X46" s="149">
        <v>2527.0933714830685</v>
      </c>
      <c r="Y46" s="149">
        <v>891</v>
      </c>
      <c r="Z46" s="149">
        <v>712</v>
      </c>
    </row>
    <row r="47" spans="2:26" x14ac:dyDescent="0.25">
      <c r="B47" s="71" t="s">
        <v>218</v>
      </c>
      <c r="C47" s="71">
        <v>-2.392487059479648E-2</v>
      </c>
      <c r="E47">
        <v>4000</v>
      </c>
      <c r="G47" s="160">
        <v>3500</v>
      </c>
      <c r="H47" s="71">
        <v>82</v>
      </c>
      <c r="I47" s="123">
        <f t="shared" si="2"/>
        <v>0.13666666666666666</v>
      </c>
      <c r="Q47" s="149">
        <v>-900.65186889545703</v>
      </c>
      <c r="R47" s="149">
        <v>2085.3984473738547</v>
      </c>
      <c r="S47" s="149">
        <v>2986.0503162693117</v>
      </c>
      <c r="T47" s="150">
        <v>5.3475000000000009E-2</v>
      </c>
      <c r="U47" s="149">
        <v>52960.795445902128</v>
      </c>
      <c r="V47" s="149">
        <v>2600.6575107892427</v>
      </c>
      <c r="W47" s="149">
        <v>5232.0636782643487</v>
      </c>
      <c r="X47" s="149">
        <v>2566.972899973438</v>
      </c>
      <c r="Y47" s="149">
        <v>1212</v>
      </c>
      <c r="Z47" s="149">
        <v>909</v>
      </c>
    </row>
    <row r="48" spans="2:26" x14ac:dyDescent="0.25">
      <c r="B48" s="71" t="s">
        <v>219</v>
      </c>
      <c r="C48" s="71">
        <v>4203.1223346821325</v>
      </c>
      <c r="E48">
        <v>4500</v>
      </c>
      <c r="G48" s="160">
        <v>4000</v>
      </c>
      <c r="H48" s="71">
        <v>36</v>
      </c>
      <c r="I48" s="123">
        <f t="shared" si="2"/>
        <v>0.06</v>
      </c>
      <c r="Q48" s="149">
        <v>-113.36439458357472</v>
      </c>
      <c r="R48" s="149">
        <v>2085.3984473738547</v>
      </c>
      <c r="S48" s="149">
        <v>2198.7628419574294</v>
      </c>
      <c r="T48" s="150">
        <v>5.3475000000000009E-2</v>
      </c>
      <c r="U48" s="149">
        <v>50755.645405722178</v>
      </c>
      <c r="V48" s="149">
        <v>2480.3381491036284</v>
      </c>
      <c r="W48" s="149">
        <v>5018.9732225054131</v>
      </c>
      <c r="X48" s="149">
        <v>2496.3420201278905</v>
      </c>
      <c r="Y48" s="149">
        <v>666</v>
      </c>
      <c r="Z48" s="149">
        <v>638</v>
      </c>
    </row>
    <row r="49" spans="2:26" x14ac:dyDescent="0.25">
      <c r="B49" s="71" t="s">
        <v>220</v>
      </c>
      <c r="C49" s="71">
        <v>311.69032621241644</v>
      </c>
      <c r="E49">
        <v>5000</v>
      </c>
      <c r="G49" s="160">
        <v>4500</v>
      </c>
      <c r="H49" s="71">
        <v>15</v>
      </c>
      <c r="I49" s="123">
        <f t="shared" si="2"/>
        <v>2.5000000000000001E-2</v>
      </c>
      <c r="Q49" s="149">
        <v>771.55948522872814</v>
      </c>
      <c r="R49" s="149">
        <v>2085.3984473738547</v>
      </c>
      <c r="S49" s="149">
        <v>1313.8389621451265</v>
      </c>
      <c r="T49" s="150">
        <v>5.3475000000000009E-2</v>
      </c>
      <c r="U49" s="149">
        <v>49927.579193941965</v>
      </c>
      <c r="V49" s="149">
        <v>2602.2016318643546</v>
      </c>
      <c r="W49" s="149">
        <v>4964.7673333855355</v>
      </c>
      <c r="X49" s="149">
        <v>2449.7730644722023</v>
      </c>
      <c r="Y49" s="149">
        <v>911</v>
      </c>
      <c r="Z49" s="149">
        <v>650</v>
      </c>
    </row>
    <row r="50" spans="2:26" ht="15.75" thickBot="1" x14ac:dyDescent="0.3">
      <c r="B50" s="71" t="s">
        <v>221</v>
      </c>
      <c r="C50" s="71">
        <v>4514.8126608945486</v>
      </c>
      <c r="G50" s="165">
        <v>5000</v>
      </c>
      <c r="H50" s="155">
        <v>1</v>
      </c>
      <c r="I50" s="166">
        <f t="shared" si="2"/>
        <v>1.6666666666666668E-3</v>
      </c>
      <c r="Q50" s="149">
        <v>-712.11168183623658</v>
      </c>
      <c r="R50" s="149">
        <v>2085.3984473738547</v>
      </c>
      <c r="S50" s="149">
        <v>2797.5101292100912</v>
      </c>
      <c r="T50" s="150">
        <v>5.3475000000000009E-2</v>
      </c>
      <c r="U50" s="149">
        <v>51603.412268171604</v>
      </c>
      <c r="V50" s="149">
        <v>2494.6411929025589</v>
      </c>
      <c r="W50" s="149">
        <v>5101.954795532195</v>
      </c>
      <c r="X50" s="149">
        <v>2558.390156685773</v>
      </c>
      <c r="Y50" s="149">
        <v>896</v>
      </c>
      <c r="Z50" s="149">
        <v>348</v>
      </c>
    </row>
    <row r="51" spans="2:26" x14ac:dyDescent="0.25">
      <c r="B51" s="71" t="s">
        <v>222</v>
      </c>
      <c r="C51" s="71">
        <v>1463850.0195228241</v>
      </c>
      <c r="G51" s="164" t="s">
        <v>230</v>
      </c>
      <c r="H51" s="4">
        <f>SUM(H41:H50)</f>
        <v>600</v>
      </c>
      <c r="I51" s="123">
        <f>SUM(I41:I50)</f>
        <v>1</v>
      </c>
      <c r="Q51" s="149">
        <v>994.87049299029923</v>
      </c>
      <c r="R51" s="149">
        <v>2085.3984473738547</v>
      </c>
      <c r="S51" s="149">
        <v>1090.5279543835554</v>
      </c>
      <c r="T51" s="150">
        <v>5.3475000000000009E-2</v>
      </c>
      <c r="U51" s="149">
        <v>49973.696255506242</v>
      </c>
      <c r="V51" s="149">
        <v>2656.57590214941</v>
      </c>
      <c r="W51" s="149">
        <v>5029.9861131298831</v>
      </c>
      <c r="X51" s="149">
        <v>2430.4358357090427</v>
      </c>
      <c r="Y51" s="149">
        <v>1009</v>
      </c>
      <c r="Z51" s="149">
        <v>777</v>
      </c>
    </row>
    <row r="52" spans="2:26" ht="15.75" thickBot="1" x14ac:dyDescent="0.3">
      <c r="B52" s="155" t="s">
        <v>223</v>
      </c>
      <c r="C52" s="155">
        <v>600</v>
      </c>
      <c r="Q52" s="149">
        <v>-265.19097520276364</v>
      </c>
      <c r="R52" s="149">
        <v>2085.3984473738547</v>
      </c>
      <c r="S52" s="149">
        <v>2350.5894225766183</v>
      </c>
      <c r="T52" s="150">
        <v>5.3475000000000009E-2</v>
      </c>
      <c r="U52" s="149">
        <v>51419.835788307908</v>
      </c>
      <c r="V52" s="149">
        <v>2678.2905834652333</v>
      </c>
      <c r="W52" s="149">
        <v>5135.269479502892</v>
      </c>
      <c r="X52" s="149">
        <v>2582.5004855805419</v>
      </c>
      <c r="Y52" s="149">
        <v>655</v>
      </c>
      <c r="Z52" s="149">
        <v>723</v>
      </c>
    </row>
    <row r="53" spans="2:26" x14ac:dyDescent="0.25">
      <c r="Q53" s="149">
        <v>-1390.2779497324223</v>
      </c>
      <c r="R53" s="149">
        <v>2056.6821673019708</v>
      </c>
      <c r="S53" s="149">
        <v>3446.9601170343931</v>
      </c>
      <c r="T53" s="150">
        <v>4.4208333333333336E-2</v>
      </c>
      <c r="U53" s="149">
        <v>53213.430117388176</v>
      </c>
      <c r="V53" s="149">
        <v>2562.8684681653963</v>
      </c>
      <c r="W53" s="149">
        <v>5266.9065351949585</v>
      </c>
      <c r="X53" s="149">
        <v>2507.4165061963627</v>
      </c>
      <c r="Y53" s="149">
        <v>1462</v>
      </c>
      <c r="Z53" s="149">
        <v>398</v>
      </c>
    </row>
    <row r="54" spans="2:26" x14ac:dyDescent="0.25">
      <c r="Q54" s="149">
        <v>-618.23806020050961</v>
      </c>
      <c r="R54" s="149">
        <v>2085.3984473738547</v>
      </c>
      <c r="S54" s="149">
        <v>2703.6365075743643</v>
      </c>
      <c r="T54" s="150">
        <v>5.3475000000000009E-2</v>
      </c>
      <c r="U54" s="149">
        <v>51616.754690213806</v>
      </c>
      <c r="V54" s="149">
        <v>2593.221603177235</v>
      </c>
      <c r="W54" s="149">
        <v>5108.7612257421788</v>
      </c>
      <c r="X54" s="149">
        <v>2485.6877652879748</v>
      </c>
      <c r="Y54" s="149">
        <v>593</v>
      </c>
      <c r="Z54" s="149">
        <v>749</v>
      </c>
    </row>
    <row r="55" spans="2:26" ht="40.5" customHeight="1" x14ac:dyDescent="0.3">
      <c r="B55" s="152" t="s">
        <v>273</v>
      </c>
      <c r="C55" s="153"/>
      <c r="D55" s="153"/>
      <c r="E55" s="153"/>
      <c r="F55" s="154"/>
      <c r="G55" s="154"/>
      <c r="H55" s="154"/>
      <c r="I55" s="154"/>
      <c r="J55" s="154"/>
      <c r="K55" s="154"/>
      <c r="L55" s="154"/>
      <c r="M55" s="154"/>
      <c r="N55" s="154"/>
      <c r="O55" s="154"/>
      <c r="P55" s="154"/>
      <c r="Q55" s="149">
        <v>-902.21501531558897</v>
      </c>
      <c r="R55" s="149">
        <v>2085.3984473738547</v>
      </c>
      <c r="S55" s="149">
        <v>2987.6134626894436</v>
      </c>
      <c r="T55" s="150">
        <v>5.3475000000000009E-2</v>
      </c>
      <c r="U55" s="149">
        <v>51965.262596396802</v>
      </c>
      <c r="V55" s="149">
        <v>2577.0728598985525</v>
      </c>
      <c r="W55" s="149">
        <v>5129.3784001046961</v>
      </c>
      <c r="X55" s="149">
        <v>2581.7560464932894</v>
      </c>
      <c r="Y55" s="149">
        <v>781</v>
      </c>
      <c r="Z55" s="149">
        <v>454</v>
      </c>
    </row>
    <row r="56" spans="2:26" ht="15.75" thickBot="1" x14ac:dyDescent="0.3">
      <c r="Q56" s="149">
        <v>-320.87669138941374</v>
      </c>
      <c r="R56" s="149">
        <v>2085.3984473738547</v>
      </c>
      <c r="S56" s="149">
        <v>2406.2751387632684</v>
      </c>
      <c r="T56" s="150">
        <v>5.3475000000000009E-2</v>
      </c>
      <c r="U56" s="149">
        <v>51689.633248067417</v>
      </c>
      <c r="V56" s="149">
        <v>2497.8043427405973</v>
      </c>
      <c r="W56" s="149">
        <v>5075.1762292077619</v>
      </c>
      <c r="X56" s="149">
        <v>2619.2702911265142</v>
      </c>
      <c r="Y56" s="149">
        <v>1143</v>
      </c>
      <c r="Z56" s="149">
        <v>639</v>
      </c>
    </row>
    <row r="57" spans="2:26" x14ac:dyDescent="0.25">
      <c r="B57" s="159" t="s">
        <v>274</v>
      </c>
      <c r="C57" s="157"/>
      <c r="Q57" s="149">
        <v>-26.285779873011506</v>
      </c>
      <c r="R57" s="149">
        <v>2071.0096039323103</v>
      </c>
      <c r="S57" s="149">
        <v>2097.2953838053218</v>
      </c>
      <c r="T57" s="150">
        <v>4.8841666666666672E-2</v>
      </c>
      <c r="U57" s="149">
        <v>51042.76699114863</v>
      </c>
      <c r="V57" s="149">
        <v>2631.0590774963612</v>
      </c>
      <c r="W57" s="149">
        <v>5100.5261347558553</v>
      </c>
      <c r="X57" s="149">
        <v>2546.0240876013013</v>
      </c>
      <c r="Y57" s="149">
        <v>732</v>
      </c>
      <c r="Z57" s="149">
        <v>704</v>
      </c>
    </row>
    <row r="58" spans="2:26" ht="15.75" thickBot="1" x14ac:dyDescent="0.3">
      <c r="B58" s="71"/>
      <c r="C58" s="71"/>
      <c r="E58" t="s">
        <v>224</v>
      </c>
      <c r="Q58" s="149">
        <v>-1114.4213296729067</v>
      </c>
      <c r="R58" s="149">
        <v>2085.3984473738547</v>
      </c>
      <c r="S58" s="149">
        <v>3199.8197770467614</v>
      </c>
      <c r="T58" s="150">
        <v>5.3475000000000009E-2</v>
      </c>
      <c r="U58" s="149">
        <v>51921.217662639785</v>
      </c>
      <c r="V58" s="149">
        <v>2489.5059096302475</v>
      </c>
      <c r="W58" s="149">
        <v>5293.3883173986442</v>
      </c>
      <c r="X58" s="149">
        <v>2460.010252763976</v>
      </c>
      <c r="Y58" s="149">
        <v>477</v>
      </c>
      <c r="Z58" s="149">
        <v>494</v>
      </c>
    </row>
    <row r="59" spans="2:26" x14ac:dyDescent="0.25">
      <c r="B59" s="71" t="s">
        <v>211</v>
      </c>
      <c r="C59" s="71">
        <v>5.1679583333333085E-2</v>
      </c>
      <c r="E59" s="167">
        <v>0.04</v>
      </c>
      <c r="G59" s="156" t="s">
        <v>267</v>
      </c>
      <c r="H59" s="156" t="s">
        <v>243</v>
      </c>
      <c r="I59" s="156" t="s">
        <v>271</v>
      </c>
      <c r="Q59" s="149">
        <v>-824.7203412108106</v>
      </c>
      <c r="R59" s="149">
        <v>2085.3984473738547</v>
      </c>
      <c r="S59" s="149">
        <v>2910.1187885846653</v>
      </c>
      <c r="T59" s="150">
        <v>5.3475000000000009E-2</v>
      </c>
      <c r="U59" s="149">
        <v>52015.589461659969</v>
      </c>
      <c r="V59" s="149">
        <v>2623.9091127084553</v>
      </c>
      <c r="W59" s="149">
        <v>5203.945819529079</v>
      </c>
      <c r="X59" s="149">
        <v>2526.5475821531409</v>
      </c>
      <c r="Y59" s="149">
        <v>1070</v>
      </c>
      <c r="Z59" s="149">
        <v>246</v>
      </c>
    </row>
    <row r="60" spans="2:26" x14ac:dyDescent="0.25">
      <c r="B60" s="71" t="s">
        <v>212</v>
      </c>
      <c r="C60" s="71">
        <v>1.4106799431962805E-4</v>
      </c>
      <c r="E60" s="123">
        <v>4.2000000000000003E-2</v>
      </c>
      <c r="G60" s="168">
        <v>0.04</v>
      </c>
      <c r="H60" s="71">
        <v>0</v>
      </c>
      <c r="I60" s="123">
        <f>H60/$H$69</f>
        <v>0</v>
      </c>
      <c r="Q60" s="149">
        <v>312.36878476747825</v>
      </c>
      <c r="R60" s="149">
        <v>2085.3984473738547</v>
      </c>
      <c r="S60" s="149">
        <v>1773.0296626063764</v>
      </c>
      <c r="T60" s="150">
        <v>5.3475000000000009E-2</v>
      </c>
      <c r="U60" s="149">
        <v>51122.287197670194</v>
      </c>
      <c r="V60" s="149">
        <v>2625.7317961271892</v>
      </c>
      <c r="W60" s="149">
        <v>5037.049780708503</v>
      </c>
      <c r="X60" s="149">
        <v>2701.6800810380678</v>
      </c>
      <c r="Y60" s="149">
        <v>1068</v>
      </c>
      <c r="Z60" s="149">
        <v>766</v>
      </c>
    </row>
    <row r="61" spans="2:26" x14ac:dyDescent="0.25">
      <c r="B61" s="71" t="s">
        <v>213</v>
      </c>
      <c r="C61" s="71">
        <v>5.3475000000000009E-2</v>
      </c>
      <c r="E61" s="123">
        <v>4.3999999999999997E-2</v>
      </c>
      <c r="G61" s="168">
        <v>4.2000000000000003E-2</v>
      </c>
      <c r="H61" s="71">
        <v>16</v>
      </c>
      <c r="I61" s="123">
        <f t="shared" ref="I61:I68" si="3">H61/$H$69</f>
        <v>2.6666666666666668E-2</v>
      </c>
      <c r="Q61" s="149">
        <v>-417.10618443260728</v>
      </c>
      <c r="R61" s="149">
        <v>2085.3984473738547</v>
      </c>
      <c r="S61" s="149">
        <v>2502.5046318064619</v>
      </c>
      <c r="T61" s="150">
        <v>5.3475000000000009E-2</v>
      </c>
      <c r="U61" s="149">
        <v>52158.337839979729</v>
      </c>
      <c r="V61" s="149">
        <v>2542.0102704442434</v>
      </c>
      <c r="W61" s="149">
        <v>5243.7690037971879</v>
      </c>
      <c r="X61" s="149">
        <v>2658.8893144417616</v>
      </c>
      <c r="Y61" s="149">
        <v>1373</v>
      </c>
      <c r="Z61" s="149">
        <v>505</v>
      </c>
    </row>
    <row r="62" spans="2:26" x14ac:dyDescent="0.25">
      <c r="B62" s="71" t="s">
        <v>214</v>
      </c>
      <c r="C62" s="71">
        <v>5.3475000000000009E-2</v>
      </c>
      <c r="E62" s="123">
        <v>4.5999999999999999E-2</v>
      </c>
      <c r="G62" s="168">
        <v>4.3999999999999997E-2</v>
      </c>
      <c r="H62" s="71">
        <v>0</v>
      </c>
      <c r="I62" s="123">
        <f t="shared" si="3"/>
        <v>0</v>
      </c>
      <c r="Q62" s="149">
        <v>-741.03160996998031</v>
      </c>
      <c r="R62" s="149">
        <v>2085.3984473738547</v>
      </c>
      <c r="S62" s="149">
        <v>2826.430057343835</v>
      </c>
      <c r="T62" s="150">
        <v>5.3475000000000009E-2</v>
      </c>
      <c r="U62" s="149">
        <v>52078.145307558036</v>
      </c>
      <c r="V62" s="149">
        <v>2575.8903933788997</v>
      </c>
      <c r="W62" s="149">
        <v>5232.7043274693588</v>
      </c>
      <c r="X62" s="149">
        <v>2539.9745534915305</v>
      </c>
      <c r="Y62" s="149">
        <v>812</v>
      </c>
      <c r="Z62" s="149">
        <v>677</v>
      </c>
    </row>
    <row r="63" spans="2:26" x14ac:dyDescent="0.25">
      <c r="B63" s="71" t="s">
        <v>215</v>
      </c>
      <c r="C63" s="71">
        <v>3.4554460512092452E-3</v>
      </c>
      <c r="E63" s="123">
        <v>4.8000000000000001E-2</v>
      </c>
      <c r="G63" s="168">
        <v>4.5999999999999999E-2</v>
      </c>
      <c r="H63" s="71">
        <v>67</v>
      </c>
      <c r="I63" s="123">
        <f t="shared" si="3"/>
        <v>0.11166666666666666</v>
      </c>
      <c r="Q63" s="149">
        <v>-376.92507279969641</v>
      </c>
      <c r="R63" s="149">
        <v>2071.0096039323103</v>
      </c>
      <c r="S63" s="149">
        <v>2447.9346767320067</v>
      </c>
      <c r="T63" s="150">
        <v>4.8841666666666672E-2</v>
      </c>
      <c r="U63" s="149">
        <v>51594.221620531462</v>
      </c>
      <c r="V63" s="149">
        <v>2537.7932235247613</v>
      </c>
      <c r="W63" s="149">
        <v>5215.3228569824914</v>
      </c>
      <c r="X63" s="149">
        <v>2498.6487325707376</v>
      </c>
      <c r="Y63" s="149">
        <v>695</v>
      </c>
      <c r="Z63" s="149">
        <v>880</v>
      </c>
    </row>
    <row r="64" spans="2:26" x14ac:dyDescent="0.25">
      <c r="B64" s="71" t="s">
        <v>216</v>
      </c>
      <c r="C64" s="71">
        <v>1.1940107412817565E-5</v>
      </c>
      <c r="E64" s="123">
        <v>0.05</v>
      </c>
      <c r="G64" s="168">
        <v>4.8000000000000001E-2</v>
      </c>
      <c r="H64" s="71">
        <v>0</v>
      </c>
      <c r="I64" s="123">
        <f t="shared" si="3"/>
        <v>0</v>
      </c>
      <c r="Q64" s="149">
        <v>79.196698541335536</v>
      </c>
      <c r="R64" s="149">
        <v>2085.3984473738547</v>
      </c>
      <c r="S64" s="149">
        <v>2006.2017488325191</v>
      </c>
      <c r="T64" s="150">
        <v>5.3475000000000009E-2</v>
      </c>
      <c r="U64" s="149">
        <v>50535.459640771616</v>
      </c>
      <c r="V64" s="149">
        <v>2630.9225542174663</v>
      </c>
      <c r="W64" s="149">
        <v>5045.6029303960267</v>
      </c>
      <c r="X64" s="149">
        <v>2503.6435085790113</v>
      </c>
      <c r="Y64" s="149">
        <v>723</v>
      </c>
      <c r="Z64" s="149">
        <v>417</v>
      </c>
    </row>
    <row r="65" spans="2:26" x14ac:dyDescent="0.25">
      <c r="B65" s="71" t="s">
        <v>217</v>
      </c>
      <c r="C65" s="71">
        <v>1.2865187055340739</v>
      </c>
      <c r="E65" s="123">
        <v>5.1999999999999998E-2</v>
      </c>
      <c r="G65" s="168">
        <v>0.05</v>
      </c>
      <c r="H65" s="71">
        <v>52</v>
      </c>
      <c r="I65" s="123">
        <f t="shared" si="3"/>
        <v>8.666666666666667E-2</v>
      </c>
      <c r="Q65" s="149">
        <v>-1633.7589620115687</v>
      </c>
      <c r="R65" s="149">
        <v>2085.3984473738547</v>
      </c>
      <c r="S65" s="149">
        <v>3719.1574093854233</v>
      </c>
      <c r="T65" s="150">
        <v>5.3475000000000009E-2</v>
      </c>
      <c r="U65" s="149">
        <v>53333.027045577182</v>
      </c>
      <c r="V65" s="149">
        <v>2550.7443501645002</v>
      </c>
      <c r="W65" s="149">
        <v>5299.7001940975179</v>
      </c>
      <c r="X65" s="149">
        <v>2534.0972780449251</v>
      </c>
      <c r="Y65" s="149">
        <v>1163</v>
      </c>
      <c r="Z65" s="149">
        <v>429</v>
      </c>
    </row>
    <row r="66" spans="2:26" x14ac:dyDescent="0.25">
      <c r="B66" s="71" t="s">
        <v>218</v>
      </c>
      <c r="C66" s="71">
        <v>-1.6856379336453422</v>
      </c>
      <c r="E66" s="123">
        <v>5.3999999999999999E-2</v>
      </c>
      <c r="G66" s="168">
        <v>5.1999999999999998E-2</v>
      </c>
      <c r="H66" s="71">
        <v>13</v>
      </c>
      <c r="I66" s="123">
        <f t="shared" si="3"/>
        <v>2.1666666666666667E-2</v>
      </c>
      <c r="Q66" s="149">
        <v>-152.06793094203294</v>
      </c>
      <c r="R66" s="149">
        <v>2085.3984473738547</v>
      </c>
      <c r="S66" s="149">
        <v>2237.4663783158876</v>
      </c>
      <c r="T66" s="150">
        <v>5.3475000000000009E-2</v>
      </c>
      <c r="U66" s="149">
        <v>52006.877771166561</v>
      </c>
      <c r="V66" s="149">
        <v>2462.6511887759079</v>
      </c>
      <c r="W66" s="149">
        <v>5160.5039908686631</v>
      </c>
      <c r="X66" s="149">
        <v>2615.3511570886681</v>
      </c>
      <c r="Y66" s="149">
        <v>1256</v>
      </c>
      <c r="Z66" s="149">
        <v>1008</v>
      </c>
    </row>
    <row r="67" spans="2:26" x14ac:dyDescent="0.25">
      <c r="B67" s="71" t="s">
        <v>219</v>
      </c>
      <c r="C67" s="71">
        <v>1.1583333333333341E-2</v>
      </c>
      <c r="G67" s="168">
        <v>5.3999999999999999E-2</v>
      </c>
      <c r="H67" s="71">
        <v>452</v>
      </c>
      <c r="I67" s="123">
        <f t="shared" si="3"/>
        <v>0.7533333333333333</v>
      </c>
      <c r="Q67" s="149">
        <v>-1799.1868415353397</v>
      </c>
      <c r="R67" s="149">
        <v>2085.3984473738547</v>
      </c>
      <c r="S67" s="149">
        <v>3884.5852889091943</v>
      </c>
      <c r="T67" s="150">
        <v>5.3475000000000009E-2</v>
      </c>
      <c r="U67" s="149">
        <v>53153.591746963124</v>
      </c>
      <c r="V67" s="149">
        <v>2531.2290480349307</v>
      </c>
      <c r="W67" s="149">
        <v>5332.7909642555423</v>
      </c>
      <c r="X67" s="149">
        <v>2554.3016619976925</v>
      </c>
      <c r="Y67" s="149">
        <v>1028</v>
      </c>
      <c r="Z67" s="149">
        <v>144</v>
      </c>
    </row>
    <row r="68" spans="2:26" ht="15.75" thickBot="1" x14ac:dyDescent="0.3">
      <c r="B68" s="71" t="s">
        <v>220</v>
      </c>
      <c r="C68" s="71">
        <v>4.1891666666666667E-2</v>
      </c>
      <c r="G68" s="169">
        <v>5.6000000000000001E-2</v>
      </c>
      <c r="H68" s="155">
        <v>0</v>
      </c>
      <c r="I68" s="166">
        <f t="shared" si="3"/>
        <v>0</v>
      </c>
      <c r="Q68" s="149">
        <v>-1463.5258691504114</v>
      </c>
      <c r="R68" s="149">
        <v>2085.3984473738547</v>
      </c>
      <c r="S68" s="149">
        <v>3548.924316524266</v>
      </c>
      <c r="T68" s="150">
        <v>5.3475000000000009E-2</v>
      </c>
      <c r="U68" s="149">
        <v>52624.320349262518</v>
      </c>
      <c r="V68" s="149">
        <v>2500.1858567763511</v>
      </c>
      <c r="W68" s="149">
        <v>5244.5833045295894</v>
      </c>
      <c r="X68" s="149">
        <v>2560.8573307627867</v>
      </c>
      <c r="Y68" s="149">
        <v>554</v>
      </c>
      <c r="Z68" s="149">
        <v>621</v>
      </c>
    </row>
    <row r="69" spans="2:26" x14ac:dyDescent="0.25">
      <c r="B69" s="71" t="s">
        <v>221</v>
      </c>
      <c r="C69" s="71">
        <v>5.3475000000000009E-2</v>
      </c>
      <c r="G69" t="s">
        <v>230</v>
      </c>
      <c r="H69">
        <f>SUM(H60:H68)</f>
        <v>600</v>
      </c>
      <c r="I69" s="123">
        <f>SUM(I60:I68)</f>
        <v>1</v>
      </c>
      <c r="Q69" s="149">
        <v>-280.54871126358466</v>
      </c>
      <c r="R69" s="149">
        <v>2085.3984473738547</v>
      </c>
      <c r="S69" s="149">
        <v>2365.9471586374393</v>
      </c>
      <c r="T69" s="150">
        <v>5.3475000000000009E-2</v>
      </c>
      <c r="U69" s="149">
        <v>50554.011651454697</v>
      </c>
      <c r="V69" s="149">
        <v>2565.7231664186638</v>
      </c>
      <c r="W69" s="149">
        <v>5072.3435824853996</v>
      </c>
      <c r="X69" s="149">
        <v>2539.972492715372</v>
      </c>
      <c r="Y69" s="149">
        <v>440</v>
      </c>
      <c r="Z69" s="149">
        <v>271</v>
      </c>
    </row>
    <row r="70" spans="2:26" x14ac:dyDescent="0.25">
      <c r="B70" s="71" t="s">
        <v>222</v>
      </c>
      <c r="C70" s="71">
        <v>31.007749999999852</v>
      </c>
      <c r="Q70" s="149">
        <v>-293.09507058153031</v>
      </c>
      <c r="R70" s="149">
        <v>2056.6821673019708</v>
      </c>
      <c r="S70" s="149">
        <v>2349.7772378835011</v>
      </c>
      <c r="T70" s="150">
        <v>4.4208333333333336E-2</v>
      </c>
      <c r="U70" s="149">
        <v>51871.642554017155</v>
      </c>
      <c r="V70" s="149">
        <v>2664.5736780501861</v>
      </c>
      <c r="W70" s="149">
        <v>5043.6336232069843</v>
      </c>
      <c r="X70" s="149">
        <v>2464.6752438671501</v>
      </c>
      <c r="Y70" s="149">
        <v>1349</v>
      </c>
      <c r="Z70" s="149">
        <v>705</v>
      </c>
    </row>
    <row r="71" spans="2:26" ht="15.75" thickBot="1" x14ac:dyDescent="0.3">
      <c r="B71" s="155" t="s">
        <v>223</v>
      </c>
      <c r="C71" s="155">
        <v>600</v>
      </c>
      <c r="Q71" s="149">
        <v>-724.66158522203568</v>
      </c>
      <c r="R71" s="149">
        <v>2056.6821673019708</v>
      </c>
      <c r="S71" s="149">
        <v>2781.3437525240065</v>
      </c>
      <c r="T71" s="150">
        <v>4.4208333333333336E-2</v>
      </c>
      <c r="U71" s="149">
        <v>52604.329536811376</v>
      </c>
      <c r="V71" s="149">
        <v>2561.4887989909121</v>
      </c>
      <c r="W71" s="149">
        <v>5292.4776206477636</v>
      </c>
      <c r="X71" s="149">
        <v>2616.1449649792321</v>
      </c>
      <c r="Y71" s="149">
        <v>1005</v>
      </c>
      <c r="Z71" s="149">
        <v>945</v>
      </c>
    </row>
    <row r="72" spans="2:26" x14ac:dyDescent="0.25">
      <c r="Q72" s="149">
        <v>-627.6640778135079</v>
      </c>
      <c r="R72" s="149">
        <v>2071.0096039323103</v>
      </c>
      <c r="S72" s="149">
        <v>2698.6736817458182</v>
      </c>
      <c r="T72" s="150">
        <v>4.8841666666666672E-2</v>
      </c>
      <c r="U72" s="149">
        <v>51925.272747500865</v>
      </c>
      <c r="V72" s="149">
        <v>2506.0527367218961</v>
      </c>
      <c r="W72" s="149">
        <v>5221.544119849782</v>
      </c>
      <c r="X72" s="149">
        <v>2634.7953272084578</v>
      </c>
      <c r="Y72" s="149">
        <v>769</v>
      </c>
      <c r="Z72" s="149">
        <v>713</v>
      </c>
    </row>
    <row r="73" spans="2:26" ht="15.75" thickBot="1" x14ac:dyDescent="0.3">
      <c r="Q73" s="149">
        <v>-986.28878257444421</v>
      </c>
      <c r="R73" s="149">
        <v>2085.3984473738547</v>
      </c>
      <c r="S73" s="149">
        <v>3071.6872299482989</v>
      </c>
      <c r="T73" s="150">
        <v>5.3475000000000009E-2</v>
      </c>
      <c r="U73" s="149">
        <v>52020.745929983648</v>
      </c>
      <c r="V73" s="149">
        <v>2621.176059884654</v>
      </c>
      <c r="W73" s="149">
        <v>5069.0492925574517</v>
      </c>
      <c r="X73" s="149">
        <v>2504.3730785677144</v>
      </c>
      <c r="Y73" s="149">
        <v>976</v>
      </c>
      <c r="Z73" s="149">
        <v>303</v>
      </c>
    </row>
    <row r="74" spans="2:26" x14ac:dyDescent="0.25">
      <c r="B74" s="159" t="s">
        <v>258</v>
      </c>
      <c r="C74" s="157"/>
      <c r="Q74" s="149">
        <v>-401.30490145518388</v>
      </c>
      <c r="R74" s="149">
        <v>2085.3984473738547</v>
      </c>
      <c r="S74" s="149">
        <v>2486.7033488290385</v>
      </c>
      <c r="T74" s="150">
        <v>5.3475000000000009E-2</v>
      </c>
      <c r="U74" s="149">
        <v>51692.352042638864</v>
      </c>
      <c r="V74" s="149">
        <v>2528.6766115872056</v>
      </c>
      <c r="W74" s="149">
        <v>5118.0202987970979</v>
      </c>
      <c r="X74" s="149">
        <v>2634.7374846797975</v>
      </c>
      <c r="Y74" s="149">
        <v>769</v>
      </c>
      <c r="Z74" s="149">
        <v>826</v>
      </c>
    </row>
    <row r="75" spans="2:26" ht="15.75" thickBot="1" x14ac:dyDescent="0.3">
      <c r="B75" s="71"/>
      <c r="C75" s="71"/>
      <c r="E75" s="162" t="s">
        <v>224</v>
      </c>
      <c r="Q75" s="149">
        <v>-1607.455119835869</v>
      </c>
      <c r="R75" s="149">
        <v>2085.3984473738547</v>
      </c>
      <c r="S75" s="149">
        <v>3692.8535672097237</v>
      </c>
      <c r="T75" s="150">
        <v>5.3475000000000009E-2</v>
      </c>
      <c r="U75" s="149">
        <v>53383.461079211702</v>
      </c>
      <c r="V75" s="149">
        <v>2666.03937667841</v>
      </c>
      <c r="W75" s="149">
        <v>5233.9920796486185</v>
      </c>
      <c r="X75" s="149">
        <v>2576.8242023340549</v>
      </c>
      <c r="Y75" s="149">
        <v>1298</v>
      </c>
      <c r="Z75" s="149">
        <v>285</v>
      </c>
    </row>
    <row r="76" spans="2:26" x14ac:dyDescent="0.25">
      <c r="B76" s="71" t="s">
        <v>211</v>
      </c>
      <c r="C76" s="71">
        <v>51662.543408555306</v>
      </c>
      <c r="E76">
        <v>48000</v>
      </c>
      <c r="G76" s="156" t="s">
        <v>267</v>
      </c>
      <c r="H76" s="156" t="s">
        <v>243</v>
      </c>
      <c r="I76" s="156" t="s">
        <v>271</v>
      </c>
      <c r="Q76" s="149">
        <v>-275.15173665605653</v>
      </c>
      <c r="R76" s="149">
        <v>2085.3984473738547</v>
      </c>
      <c r="S76" s="149">
        <v>2360.5501840299112</v>
      </c>
      <c r="T76" s="150">
        <v>5.3475000000000009E-2</v>
      </c>
      <c r="U76" s="149">
        <v>51559.685575843665</v>
      </c>
      <c r="V76" s="149">
        <v>2559.044488092155</v>
      </c>
      <c r="W76" s="149">
        <v>5112.1700723622944</v>
      </c>
      <c r="X76" s="149">
        <v>2544.2448238133634</v>
      </c>
      <c r="Y76" s="149">
        <v>1024</v>
      </c>
      <c r="Z76" s="149">
        <v>662</v>
      </c>
    </row>
    <row r="77" spans="2:26" x14ac:dyDescent="0.25">
      <c r="B77" s="71" t="s">
        <v>212</v>
      </c>
      <c r="C77" s="71">
        <v>41.778552877743408</v>
      </c>
      <c r="E77">
        <v>48600</v>
      </c>
      <c r="G77" s="160">
        <v>48000</v>
      </c>
      <c r="H77" s="71">
        <v>0</v>
      </c>
      <c r="I77" s="123">
        <f>H77/$H$90</f>
        <v>0</v>
      </c>
      <c r="Q77" s="149">
        <v>-133.77404095326028</v>
      </c>
      <c r="R77" s="149">
        <v>2085.3984473738547</v>
      </c>
      <c r="S77" s="149">
        <v>2219.1724883271149</v>
      </c>
      <c r="T77" s="150">
        <v>5.3475000000000009E-2</v>
      </c>
      <c r="U77" s="149">
        <v>50478.643311510677</v>
      </c>
      <c r="V77" s="149">
        <v>2487.0547735458081</v>
      </c>
      <c r="W77" s="149">
        <v>5072.2389733894188</v>
      </c>
      <c r="X77" s="149">
        <v>2614.8454926280951</v>
      </c>
      <c r="Y77" s="149">
        <v>285</v>
      </c>
      <c r="Z77" s="149">
        <v>538</v>
      </c>
    </row>
    <row r="78" spans="2:26" x14ac:dyDescent="0.25">
      <c r="B78" s="71" t="s">
        <v>213</v>
      </c>
      <c r="C78" s="71">
        <v>51749.746109598331</v>
      </c>
      <c r="E78">
        <v>49200</v>
      </c>
      <c r="G78" s="160">
        <v>48600</v>
      </c>
      <c r="H78" s="71">
        <v>1</v>
      </c>
      <c r="I78" s="123">
        <f t="shared" ref="I78:I89" si="4">H78/$H$90</f>
        <v>1.6666666666666668E-3</v>
      </c>
      <c r="Q78" s="149">
        <v>-282.7822202256516</v>
      </c>
      <c r="R78" s="149">
        <v>2085.3984473738547</v>
      </c>
      <c r="S78" s="149">
        <v>2368.1806675995063</v>
      </c>
      <c r="T78" s="150">
        <v>5.3475000000000009E-2</v>
      </c>
      <c r="U78" s="149">
        <v>51426.340650505976</v>
      </c>
      <c r="V78" s="149">
        <v>2454.0486900863957</v>
      </c>
      <c r="W78" s="149">
        <v>5177.9938467775801</v>
      </c>
      <c r="X78" s="149">
        <v>2629.5338176041569</v>
      </c>
      <c r="Y78" s="149">
        <v>702</v>
      </c>
      <c r="Z78" s="149">
        <v>795</v>
      </c>
    </row>
    <row r="79" spans="2:26" x14ac:dyDescent="0.25">
      <c r="B79" s="71" t="s">
        <v>214</v>
      </c>
      <c r="C79" s="71" t="e">
        <v>#N/A</v>
      </c>
      <c r="E79">
        <v>49800</v>
      </c>
      <c r="G79" s="160">
        <v>49200</v>
      </c>
      <c r="H79" s="71">
        <v>5</v>
      </c>
      <c r="I79" s="123">
        <f t="shared" si="4"/>
        <v>8.3333333333333332E-3</v>
      </c>
      <c r="Q79" s="149">
        <v>-664.96834047229913</v>
      </c>
      <c r="R79" s="149">
        <v>2085.3984473738547</v>
      </c>
      <c r="S79" s="149">
        <v>2750.3667878461538</v>
      </c>
      <c r="T79" s="150">
        <v>5.3475000000000009E-2</v>
      </c>
      <c r="U79" s="149">
        <v>51283.928465986959</v>
      </c>
      <c r="V79" s="149">
        <v>2630.2698491849305</v>
      </c>
      <c r="W79" s="149">
        <v>5062.6221218494957</v>
      </c>
      <c r="X79" s="149">
        <v>2536.5395486063776</v>
      </c>
      <c r="Y79" s="149">
        <v>315</v>
      </c>
      <c r="Z79" s="149">
        <v>594</v>
      </c>
    </row>
    <row r="80" spans="2:26" x14ac:dyDescent="0.25">
      <c r="B80" s="71" t="s">
        <v>215</v>
      </c>
      <c r="C80" s="71">
        <v>1023.3613674235711</v>
      </c>
      <c r="E80">
        <v>50400</v>
      </c>
      <c r="G80" s="160">
        <v>49800</v>
      </c>
      <c r="H80" s="71">
        <v>15</v>
      </c>
      <c r="I80" s="123">
        <f t="shared" si="4"/>
        <v>2.5000000000000001E-2</v>
      </c>
      <c r="Q80" s="149">
        <v>-414.36975908250133</v>
      </c>
      <c r="R80" s="149">
        <v>2085.3984473738547</v>
      </c>
      <c r="S80" s="149">
        <v>2499.768206456356</v>
      </c>
      <c r="T80" s="150">
        <v>5.3475000000000009E-2</v>
      </c>
      <c r="U80" s="149">
        <v>51654.877746151818</v>
      </c>
      <c r="V80" s="149">
        <v>2623.5149270945194</v>
      </c>
      <c r="W80" s="149">
        <v>5181.619677362306</v>
      </c>
      <c r="X80" s="149">
        <v>2670.4944220860834</v>
      </c>
      <c r="Y80" s="149">
        <v>1036</v>
      </c>
      <c r="Z80" s="149">
        <v>311</v>
      </c>
    </row>
    <row r="81" spans="2:26" x14ac:dyDescent="0.25">
      <c r="B81" s="71" t="s">
        <v>216</v>
      </c>
      <c r="C81" s="71">
        <v>1047268.4883350412</v>
      </c>
      <c r="E81">
        <v>51000</v>
      </c>
      <c r="G81" s="160">
        <v>50400</v>
      </c>
      <c r="H81" s="71">
        <v>48</v>
      </c>
      <c r="I81" s="123">
        <f t="shared" si="4"/>
        <v>0.08</v>
      </c>
      <c r="Q81" s="149">
        <v>-290.66250077916038</v>
      </c>
      <c r="R81" s="149">
        <v>2085.3984473738547</v>
      </c>
      <c r="S81" s="149">
        <v>2376.060948153015</v>
      </c>
      <c r="T81" s="150">
        <v>5.3475000000000009E-2</v>
      </c>
      <c r="U81" s="149">
        <v>52143.775817200636</v>
      </c>
      <c r="V81" s="149">
        <v>2706.4192075517394</v>
      </c>
      <c r="W81" s="149">
        <v>5202.6017172274851</v>
      </c>
      <c r="X81" s="149">
        <v>2561.140245691678</v>
      </c>
      <c r="Y81" s="149">
        <v>1360</v>
      </c>
      <c r="Z81" s="149">
        <v>636</v>
      </c>
    </row>
    <row r="82" spans="2:26" x14ac:dyDescent="0.25">
      <c r="B82" s="71" t="s">
        <v>217</v>
      </c>
      <c r="C82" s="71">
        <v>1.6328805761387066E-2</v>
      </c>
      <c r="E82">
        <v>51600</v>
      </c>
      <c r="G82" s="160">
        <v>51000</v>
      </c>
      <c r="H82" s="71">
        <v>87</v>
      </c>
      <c r="I82" s="123">
        <f t="shared" si="4"/>
        <v>0.14499999999999999</v>
      </c>
      <c r="Q82" s="149">
        <v>-1670.860055480005</v>
      </c>
      <c r="R82" s="149">
        <v>2085.3984473738547</v>
      </c>
      <c r="S82" s="149">
        <v>3756.2585028538597</v>
      </c>
      <c r="T82" s="150">
        <v>5.3475000000000009E-2</v>
      </c>
      <c r="U82" s="149">
        <v>53268.072941314735</v>
      </c>
      <c r="V82" s="149">
        <v>2634.9503248347428</v>
      </c>
      <c r="W82" s="149">
        <v>5342.5030289480246</v>
      </c>
      <c r="X82" s="149">
        <v>2569.7579974261757</v>
      </c>
      <c r="Y82" s="149">
        <v>804</v>
      </c>
      <c r="Z82" s="149">
        <v>514</v>
      </c>
    </row>
    <row r="83" spans="2:26" x14ac:dyDescent="0.25">
      <c r="B83" s="71" t="s">
        <v>218</v>
      </c>
      <c r="C83" s="71">
        <v>-3.9392191883744737E-2</v>
      </c>
      <c r="E83">
        <v>52200</v>
      </c>
      <c r="G83" s="160">
        <v>51600</v>
      </c>
      <c r="H83" s="71">
        <v>111</v>
      </c>
      <c r="I83" s="123">
        <f t="shared" si="4"/>
        <v>0.185</v>
      </c>
      <c r="Q83" s="149">
        <v>-489.00276827603057</v>
      </c>
      <c r="R83" s="149">
        <v>2085.3984473738547</v>
      </c>
      <c r="S83" s="149">
        <v>2574.4012156498852</v>
      </c>
      <c r="T83" s="150">
        <v>5.3475000000000009E-2</v>
      </c>
      <c r="U83" s="149">
        <v>52201.018769459442</v>
      </c>
      <c r="V83" s="149">
        <v>2582.0664863211946</v>
      </c>
      <c r="W83" s="149">
        <v>5259.7769541523558</v>
      </c>
      <c r="X83" s="149">
        <v>2565.6353478850797</v>
      </c>
      <c r="Y83" s="149">
        <v>1052</v>
      </c>
      <c r="Z83" s="149">
        <v>816</v>
      </c>
    </row>
    <row r="84" spans="2:26" x14ac:dyDescent="0.25">
      <c r="B84" s="71" t="s">
        <v>219</v>
      </c>
      <c r="C84" s="71">
        <v>6057.7440519949232</v>
      </c>
      <c r="E84">
        <v>52800</v>
      </c>
      <c r="G84" s="160">
        <v>52200</v>
      </c>
      <c r="H84" s="71">
        <v>169</v>
      </c>
      <c r="I84" s="123">
        <f t="shared" si="4"/>
        <v>0.28166666666666668</v>
      </c>
      <c r="Q84" s="149">
        <v>-1227.764703269278</v>
      </c>
      <c r="R84" s="149">
        <v>2085.3984473738547</v>
      </c>
      <c r="S84" s="149">
        <v>3313.1631506431327</v>
      </c>
      <c r="T84" s="150">
        <v>5.3475000000000009E-2</v>
      </c>
      <c r="U84" s="149">
        <v>51966.475412372376</v>
      </c>
      <c r="V84" s="149">
        <v>2523.4875974546644</v>
      </c>
      <c r="W84" s="149">
        <v>5321.7287738021205</v>
      </c>
      <c r="X84" s="149">
        <v>2595.2666412732151</v>
      </c>
      <c r="Y84" s="149">
        <v>177</v>
      </c>
      <c r="Z84" s="149">
        <v>500</v>
      </c>
    </row>
    <row r="85" spans="2:26" x14ac:dyDescent="0.25">
      <c r="B85" s="71" t="s">
        <v>220</v>
      </c>
      <c r="C85" s="71">
        <v>48442.559407605193</v>
      </c>
      <c r="E85">
        <v>53400</v>
      </c>
      <c r="G85" s="160">
        <v>52800</v>
      </c>
      <c r="H85" s="71">
        <v>91</v>
      </c>
      <c r="I85" s="123">
        <f t="shared" si="4"/>
        <v>0.15166666666666667</v>
      </c>
      <c r="Q85" s="149">
        <v>-1153.6901865473174</v>
      </c>
      <c r="R85" s="149">
        <v>2085.3984473738547</v>
      </c>
      <c r="S85" s="149">
        <v>3239.088633921172</v>
      </c>
      <c r="T85" s="150">
        <v>5.3475000000000009E-2</v>
      </c>
      <c r="U85" s="149">
        <v>52884.928000696913</v>
      </c>
      <c r="V85" s="149">
        <v>2595.6373347683443</v>
      </c>
      <c r="W85" s="149">
        <v>5208.9795948077335</v>
      </c>
      <c r="X85" s="149">
        <v>2656.9118171809114</v>
      </c>
      <c r="Y85" s="149">
        <v>874</v>
      </c>
      <c r="Z85" s="149">
        <v>793</v>
      </c>
    </row>
    <row r="86" spans="2:26" x14ac:dyDescent="0.25">
      <c r="B86" s="71" t="s">
        <v>221</v>
      </c>
      <c r="C86" s="71">
        <v>54500.303459600116</v>
      </c>
      <c r="E86">
        <v>54000</v>
      </c>
      <c r="G86" s="160">
        <v>53400</v>
      </c>
      <c r="H86" s="71">
        <v>45</v>
      </c>
      <c r="I86" s="123">
        <f t="shared" si="4"/>
        <v>7.4999999999999997E-2</v>
      </c>
      <c r="Q86" s="149">
        <v>-1389.4453507812968</v>
      </c>
      <c r="R86" s="149">
        <v>2085.3984473738547</v>
      </c>
      <c r="S86" s="149">
        <v>3474.8437981551515</v>
      </c>
      <c r="T86" s="150">
        <v>5.3475000000000009E-2</v>
      </c>
      <c r="U86" s="149">
        <v>52044.707905155781</v>
      </c>
      <c r="V86" s="149">
        <v>2314.0976946392993</v>
      </c>
      <c r="W86" s="149">
        <v>5220.9505985828428</v>
      </c>
      <c r="X86" s="149">
        <v>2523.5664027012363</v>
      </c>
      <c r="Y86" s="149">
        <v>457</v>
      </c>
      <c r="Z86" s="149">
        <v>478</v>
      </c>
    </row>
    <row r="87" spans="2:26" x14ac:dyDescent="0.25">
      <c r="B87" s="71" t="s">
        <v>222</v>
      </c>
      <c r="C87" s="71">
        <v>30997526.045133185</v>
      </c>
      <c r="E87">
        <v>54600</v>
      </c>
      <c r="G87" s="160">
        <v>54000</v>
      </c>
      <c r="H87" s="71">
        <v>18</v>
      </c>
      <c r="I87" s="123">
        <f t="shared" si="4"/>
        <v>0.03</v>
      </c>
      <c r="Q87" s="149">
        <v>875.84562718529082</v>
      </c>
      <c r="R87" s="149">
        <v>2085.3984473738547</v>
      </c>
      <c r="S87" s="149">
        <v>1209.5528201885638</v>
      </c>
      <c r="T87" s="150">
        <v>5.3475000000000009E-2</v>
      </c>
      <c r="U87" s="149">
        <v>50133.178136006507</v>
      </c>
      <c r="V87" s="149">
        <v>2533.1197983264533</v>
      </c>
      <c r="W87" s="149">
        <v>4953.9397784037528</v>
      </c>
      <c r="X87" s="149">
        <v>2608.6390725021429</v>
      </c>
      <c r="Y87" s="149">
        <v>1272</v>
      </c>
      <c r="Z87" s="149">
        <v>546</v>
      </c>
    </row>
    <row r="88" spans="2:26" ht="15.75" thickBot="1" x14ac:dyDescent="0.3">
      <c r="B88" s="155" t="s">
        <v>223</v>
      </c>
      <c r="C88" s="155">
        <v>600</v>
      </c>
      <c r="G88" s="160">
        <v>54600</v>
      </c>
      <c r="H88" s="71">
        <v>10</v>
      </c>
      <c r="I88" s="123">
        <f t="shared" si="4"/>
        <v>1.6666666666666666E-2</v>
      </c>
      <c r="Q88" s="149">
        <v>504.26306547122999</v>
      </c>
      <c r="R88" s="149">
        <v>2056.6821673019708</v>
      </c>
      <c r="S88" s="149">
        <v>1552.4191018307408</v>
      </c>
      <c r="T88" s="150">
        <v>4.4208333333333336E-2</v>
      </c>
      <c r="U88" s="149">
        <v>50383.392259137494</v>
      </c>
      <c r="V88" s="149">
        <v>2742.7163413193857</v>
      </c>
      <c r="W88" s="149">
        <v>5129.1778019937392</v>
      </c>
      <c r="X88" s="149">
        <v>2511.4357769974804</v>
      </c>
      <c r="Y88" s="149">
        <v>1102</v>
      </c>
      <c r="Z88" s="149">
        <v>250</v>
      </c>
    </row>
    <row r="89" spans="2:26" ht="15.75" thickBot="1" x14ac:dyDescent="0.3">
      <c r="G89" s="155">
        <v>55000</v>
      </c>
      <c r="H89" s="155">
        <v>0</v>
      </c>
      <c r="I89" s="166">
        <f t="shared" si="4"/>
        <v>0</v>
      </c>
      <c r="Q89" s="149">
        <v>286.99066527604191</v>
      </c>
      <c r="R89" s="149">
        <v>2085.3984473738547</v>
      </c>
      <c r="S89" s="149">
        <v>1798.4077820978127</v>
      </c>
      <c r="T89" s="150">
        <v>5.3475000000000009E-2</v>
      </c>
      <c r="U89" s="149">
        <v>51222.30570383773</v>
      </c>
      <c r="V89" s="149">
        <v>2460.3194374325699</v>
      </c>
      <c r="W89" s="149">
        <v>4978.2689212885525</v>
      </c>
      <c r="X89" s="149">
        <v>2631.1691559558822</v>
      </c>
      <c r="Y89" s="149">
        <v>1584</v>
      </c>
      <c r="Z89" s="149">
        <v>613</v>
      </c>
    </row>
    <row r="90" spans="2:26" x14ac:dyDescent="0.25">
      <c r="G90" t="s">
        <v>230</v>
      </c>
      <c r="H90">
        <f>SUM(H77:H89)</f>
        <v>600</v>
      </c>
      <c r="I90" s="123">
        <f>SUM(I77:I89)</f>
        <v>1</v>
      </c>
      <c r="Q90" s="149">
        <v>-944.84827469579022</v>
      </c>
      <c r="R90" s="149">
        <v>2085.3984473738547</v>
      </c>
      <c r="S90" s="149">
        <v>3030.2467220696449</v>
      </c>
      <c r="T90" s="150">
        <v>5.3475000000000009E-2</v>
      </c>
      <c r="U90" s="149">
        <v>52420.604407460385</v>
      </c>
      <c r="V90" s="149">
        <v>2372.169380801407</v>
      </c>
      <c r="W90" s="149">
        <v>5212.429914792443</v>
      </c>
      <c r="X90" s="149">
        <v>2632.6582477410111</v>
      </c>
      <c r="Y90" s="149">
        <v>1023</v>
      </c>
      <c r="Z90" s="149">
        <v>685</v>
      </c>
    </row>
    <row r="91" spans="2:26" x14ac:dyDescent="0.25">
      <c r="Q91" s="149">
        <v>-2407.1069577365633</v>
      </c>
      <c r="R91" s="149">
        <v>2085.3984473738547</v>
      </c>
      <c r="S91" s="149">
        <v>4492.505405110418</v>
      </c>
      <c r="T91" s="150">
        <v>5.3475000000000009E-2</v>
      </c>
      <c r="U91" s="149">
        <v>53487.833396413771</v>
      </c>
      <c r="V91" s="149">
        <v>2498.8149615251855</v>
      </c>
      <c r="W91" s="149">
        <v>5207.3762957713934</v>
      </c>
      <c r="X91" s="149">
        <v>2624.4719211907104</v>
      </c>
      <c r="Y91" s="149">
        <v>365</v>
      </c>
      <c r="Z91" s="149">
        <v>469</v>
      </c>
    </row>
    <row r="92" spans="2:26" ht="15.75" thickBot="1" x14ac:dyDescent="0.3">
      <c r="Q92" s="149">
        <v>-35.550733033047891</v>
      </c>
      <c r="R92" s="149">
        <v>2085.3984473738547</v>
      </c>
      <c r="S92" s="149">
        <v>2120.9491804069025</v>
      </c>
      <c r="T92" s="150">
        <v>5.3475000000000009E-2</v>
      </c>
      <c r="U92" s="149">
        <v>51420.533205032465</v>
      </c>
      <c r="V92" s="149">
        <v>2643.5580552164593</v>
      </c>
      <c r="W92" s="149">
        <v>5109.0497659183839</v>
      </c>
      <c r="X92" s="149">
        <v>2591.2004468505306</v>
      </c>
      <c r="Y92" s="149">
        <v>998</v>
      </c>
      <c r="Z92" s="149">
        <v>720</v>
      </c>
    </row>
    <row r="93" spans="2:26" x14ac:dyDescent="0.25">
      <c r="B93" s="159" t="s">
        <v>251</v>
      </c>
      <c r="C93" s="157"/>
      <c r="Q93" s="149">
        <v>-826.05894028348121</v>
      </c>
      <c r="R93" s="149">
        <v>2085.3984473738547</v>
      </c>
      <c r="S93" s="149">
        <v>2911.4573876573359</v>
      </c>
      <c r="T93" s="150">
        <v>5.3475000000000009E-2</v>
      </c>
      <c r="U93" s="149">
        <v>52991.445791098231</v>
      </c>
      <c r="V93" s="149">
        <v>2621.6776308517524</v>
      </c>
      <c r="W93" s="149">
        <v>5333.7428072581188</v>
      </c>
      <c r="X93" s="149">
        <v>2565.1651568782349</v>
      </c>
      <c r="Y93" s="149">
        <v>1349</v>
      </c>
      <c r="Z93" s="149">
        <v>775</v>
      </c>
    </row>
    <row r="94" spans="2:26" ht="15.75" thickBot="1" x14ac:dyDescent="0.3">
      <c r="B94" s="71"/>
      <c r="C94" s="71"/>
      <c r="E94" t="s">
        <v>224</v>
      </c>
      <c r="Q94" s="149">
        <v>-777.67289212220749</v>
      </c>
      <c r="R94" s="149">
        <v>2085.3984473738547</v>
      </c>
      <c r="S94" s="149">
        <v>2863.0713394960621</v>
      </c>
      <c r="T94" s="150">
        <v>5.3475000000000009E-2</v>
      </c>
      <c r="U94" s="149">
        <v>52503.16068476146</v>
      </c>
      <c r="V94" s="149">
        <v>2747.5486626560596</v>
      </c>
      <c r="W94" s="149">
        <v>5304.9086888313032</v>
      </c>
      <c r="X94" s="149">
        <v>2533.3256973655562</v>
      </c>
      <c r="Y94" s="149">
        <v>1036</v>
      </c>
      <c r="Z94" s="149">
        <v>595</v>
      </c>
    </row>
    <row r="95" spans="2:26" x14ac:dyDescent="0.25">
      <c r="B95" s="71" t="s">
        <v>211</v>
      </c>
      <c r="C95" s="71">
        <v>2572.0086867687783</v>
      </c>
      <c r="E95">
        <v>2350</v>
      </c>
      <c r="G95" s="156" t="s">
        <v>267</v>
      </c>
      <c r="H95" s="156" t="s">
        <v>243</v>
      </c>
      <c r="I95" s="156" t="s">
        <v>271</v>
      </c>
      <c r="Q95" s="149">
        <v>-823.56464704750533</v>
      </c>
      <c r="R95" s="149">
        <v>2085.3984473738547</v>
      </c>
      <c r="S95" s="149">
        <v>2908.96309442136</v>
      </c>
      <c r="T95" s="150">
        <v>5.3475000000000009E-2</v>
      </c>
      <c r="U95" s="149">
        <v>52145.456008034816</v>
      </c>
      <c r="V95" s="149">
        <v>2608.8418095559227</v>
      </c>
      <c r="W95" s="149">
        <v>5229.5217961393219</v>
      </c>
      <c r="X95" s="149">
        <v>2477.3500727744099</v>
      </c>
      <c r="Y95" s="149">
        <v>857</v>
      </c>
      <c r="Z95" s="149">
        <v>629</v>
      </c>
    </row>
    <row r="96" spans="2:26" x14ac:dyDescent="0.25">
      <c r="B96" s="71" t="s">
        <v>212</v>
      </c>
      <c r="C96" s="71">
        <v>3.0043198075128452</v>
      </c>
      <c r="E96">
        <v>2400</v>
      </c>
      <c r="G96" s="160">
        <v>2350</v>
      </c>
      <c r="H96" s="71">
        <v>1</v>
      </c>
      <c r="I96" s="123">
        <f>H96/$H$107</f>
        <v>1.6666666666666668E-3</v>
      </c>
      <c r="Q96" s="149">
        <v>-1405.1913457099331</v>
      </c>
      <c r="R96" s="149">
        <v>2085.3984473738547</v>
      </c>
      <c r="S96" s="149">
        <v>3490.5897930837878</v>
      </c>
      <c r="T96" s="150">
        <v>5.3475000000000009E-2</v>
      </c>
      <c r="U96" s="149">
        <v>52751.114667226007</v>
      </c>
      <c r="V96" s="149">
        <v>2669.8498004082435</v>
      </c>
      <c r="W96" s="149">
        <v>5357.8730293670815</v>
      </c>
      <c r="X96" s="149">
        <v>2533.6161345574865</v>
      </c>
      <c r="Y96" s="149">
        <v>578</v>
      </c>
      <c r="Z96" s="149">
        <v>541</v>
      </c>
    </row>
    <row r="97" spans="2:26" x14ac:dyDescent="0.25">
      <c r="B97" s="71" t="s">
        <v>213</v>
      </c>
      <c r="C97" s="71">
        <v>2572.7415528442884</v>
      </c>
      <c r="E97">
        <v>2450</v>
      </c>
      <c r="G97" s="160">
        <v>2400</v>
      </c>
      <c r="H97" s="71">
        <v>4</v>
      </c>
      <c r="I97" s="123">
        <f t="shared" ref="I97:I106" si="5">H97/$H$107</f>
        <v>6.6666666666666671E-3</v>
      </c>
      <c r="Q97" s="149">
        <v>-1584.5232450427065</v>
      </c>
      <c r="R97" s="149">
        <v>2085.3984473738547</v>
      </c>
      <c r="S97" s="149">
        <v>3669.9216924165612</v>
      </c>
      <c r="T97" s="150">
        <v>5.3475000000000009E-2</v>
      </c>
      <c r="U97" s="149">
        <v>53638.585528485943</v>
      </c>
      <c r="V97" s="149">
        <v>2580.0067062609305</v>
      </c>
      <c r="W97" s="149">
        <v>5393.2713041130855</v>
      </c>
      <c r="X97" s="149">
        <v>2499.3669410527659</v>
      </c>
      <c r="Y97" s="149">
        <v>1432</v>
      </c>
      <c r="Z97" s="149">
        <v>439</v>
      </c>
    </row>
    <row r="98" spans="2:26" x14ac:dyDescent="0.25">
      <c r="B98" s="71" t="s">
        <v>214</v>
      </c>
      <c r="C98" s="71" t="e">
        <v>#N/A</v>
      </c>
      <c r="E98">
        <v>2500</v>
      </c>
      <c r="G98" s="160">
        <v>2450</v>
      </c>
      <c r="H98" s="71">
        <v>24</v>
      </c>
      <c r="I98" s="123">
        <f t="shared" si="5"/>
        <v>0.04</v>
      </c>
      <c r="Q98" s="149">
        <v>-466.97050066293104</v>
      </c>
      <c r="R98" s="149">
        <v>2056.6821673019708</v>
      </c>
      <c r="S98" s="149">
        <v>2523.6526679649019</v>
      </c>
      <c r="T98" s="150">
        <v>4.4208333333333336E-2</v>
      </c>
      <c r="U98" s="149">
        <v>51785.384231089374</v>
      </c>
      <c r="V98" s="149">
        <v>2533.1274727799282</v>
      </c>
      <c r="W98" s="149">
        <v>5138.9652877014105</v>
      </c>
      <c r="X98" s="149">
        <v>2512.1871741134428</v>
      </c>
      <c r="Y98" s="149">
        <v>1484</v>
      </c>
      <c r="Z98" s="149">
        <v>255</v>
      </c>
    </row>
    <row r="99" spans="2:26" x14ac:dyDescent="0.25">
      <c r="B99" s="71" t="s">
        <v>215</v>
      </c>
      <c r="C99" s="71">
        <v>73.590505525430459</v>
      </c>
      <c r="E99">
        <v>2550</v>
      </c>
      <c r="G99" s="160">
        <v>2500</v>
      </c>
      <c r="H99" s="71">
        <v>68</v>
      </c>
      <c r="I99" s="123">
        <f t="shared" si="5"/>
        <v>0.11333333333333333</v>
      </c>
      <c r="Q99" s="149">
        <v>-127.52733777071535</v>
      </c>
      <c r="R99" s="149">
        <v>2085.3984473738547</v>
      </c>
      <c r="S99" s="149">
        <v>2212.92578514457</v>
      </c>
      <c r="T99" s="150">
        <v>5.3475000000000009E-2</v>
      </c>
      <c r="U99" s="149">
        <v>51275.947586308408</v>
      </c>
      <c r="V99" s="149">
        <v>2568.0454204409566</v>
      </c>
      <c r="W99" s="149">
        <v>5179.339550799993</v>
      </c>
      <c r="X99" s="149">
        <v>2524.8669220982856</v>
      </c>
      <c r="Y99" s="149">
        <v>1068</v>
      </c>
      <c r="Z99" s="149">
        <v>462</v>
      </c>
    </row>
    <row r="100" spans="2:26" x14ac:dyDescent="0.25">
      <c r="B100" s="71" t="s">
        <v>216</v>
      </c>
      <c r="C100" s="71">
        <v>5415.5625034884106</v>
      </c>
      <c r="E100">
        <v>2600</v>
      </c>
      <c r="G100" s="160">
        <v>2550</v>
      </c>
      <c r="H100" s="71">
        <v>139</v>
      </c>
      <c r="I100" s="123">
        <f t="shared" si="5"/>
        <v>0.23166666666666666</v>
      </c>
      <c r="Q100" s="149">
        <v>476.38036876366414</v>
      </c>
      <c r="R100" s="149">
        <v>2085.3984473738547</v>
      </c>
      <c r="S100" s="149">
        <v>1609.0180786101905</v>
      </c>
      <c r="T100" s="150">
        <v>5.3475000000000009E-2</v>
      </c>
      <c r="U100" s="149">
        <v>50910.01188900636</v>
      </c>
      <c r="V100" s="149">
        <v>2690.2674574946709</v>
      </c>
      <c r="W100" s="149">
        <v>5065.708998082825</v>
      </c>
      <c r="X100" s="149">
        <v>2710.2243736276678</v>
      </c>
      <c r="Y100" s="149">
        <v>1013</v>
      </c>
      <c r="Z100" s="149">
        <v>712</v>
      </c>
    </row>
    <row r="101" spans="2:26" x14ac:dyDescent="0.25">
      <c r="B101" s="71" t="s">
        <v>217</v>
      </c>
      <c r="C101" s="71">
        <v>0.11878263162458502</v>
      </c>
      <c r="E101">
        <v>2650</v>
      </c>
      <c r="G101" s="160">
        <v>2600</v>
      </c>
      <c r="H101" s="71">
        <v>161</v>
      </c>
      <c r="I101" s="123">
        <f t="shared" si="5"/>
        <v>0.26833333333333331</v>
      </c>
      <c r="Q101" s="149">
        <v>-211.72769829302524</v>
      </c>
      <c r="R101" s="149">
        <v>2078.1963534172628</v>
      </c>
      <c r="S101" s="149">
        <v>2289.924051710288</v>
      </c>
      <c r="T101" s="150">
        <v>5.115833333333334E-2</v>
      </c>
      <c r="U101" s="149">
        <v>52046.669814928318</v>
      </c>
      <c r="V101" s="149">
        <v>2652.2595147372895</v>
      </c>
      <c r="W101" s="149">
        <v>5285.3371286488427</v>
      </c>
      <c r="X101" s="149">
        <v>2666.129645365862</v>
      </c>
      <c r="Y101" s="149">
        <v>1237</v>
      </c>
      <c r="Z101" s="149">
        <v>636</v>
      </c>
    </row>
    <row r="102" spans="2:26" x14ac:dyDescent="0.25">
      <c r="B102" s="71" t="s">
        <v>218</v>
      </c>
      <c r="C102" s="71">
        <v>2.7729379824745312E-2</v>
      </c>
      <c r="E102">
        <v>2700</v>
      </c>
      <c r="G102" s="160">
        <v>2650</v>
      </c>
      <c r="H102" s="71">
        <v>118</v>
      </c>
      <c r="I102" s="123">
        <f t="shared" si="5"/>
        <v>0.19666666666666666</v>
      </c>
      <c r="Q102" s="149">
        <v>-1324.0043680473332</v>
      </c>
      <c r="R102" s="149">
        <v>2085.3984473738547</v>
      </c>
      <c r="S102" s="149">
        <v>3409.4028154211878</v>
      </c>
      <c r="T102" s="150">
        <v>5.3475000000000009E-2</v>
      </c>
      <c r="U102" s="149">
        <v>52520.408827394465</v>
      </c>
      <c r="V102" s="149">
        <v>2653.924193963891</v>
      </c>
      <c r="W102" s="149">
        <v>5304.7869051067719</v>
      </c>
      <c r="X102" s="149">
        <v>2481.4057475088634</v>
      </c>
      <c r="Y102" s="149">
        <v>580</v>
      </c>
      <c r="Z102" s="149">
        <v>531</v>
      </c>
    </row>
    <row r="103" spans="2:26" x14ac:dyDescent="0.25">
      <c r="B103" s="71" t="s">
        <v>219</v>
      </c>
      <c r="C103" s="71">
        <v>466.45412171735006</v>
      </c>
      <c r="E103">
        <v>2750</v>
      </c>
      <c r="G103" s="160">
        <v>2700</v>
      </c>
      <c r="H103" s="71">
        <v>55</v>
      </c>
      <c r="I103" s="123">
        <f t="shared" si="5"/>
        <v>9.166666666666666E-2</v>
      </c>
      <c r="Q103" s="149">
        <v>-1550.7471320875206</v>
      </c>
      <c r="R103" s="149">
        <v>2085.3984473738547</v>
      </c>
      <c r="S103" s="149">
        <v>3636.1455794613753</v>
      </c>
      <c r="T103" s="150">
        <v>5.3475000000000009E-2</v>
      </c>
      <c r="U103" s="149">
        <v>53654.165479549731</v>
      </c>
      <c r="V103" s="149">
        <v>2549.4244173690095</v>
      </c>
      <c r="W103" s="149">
        <v>5333.9534487330529</v>
      </c>
      <c r="X103" s="149">
        <v>2661.0671775824867</v>
      </c>
      <c r="Y103" s="149">
        <v>995</v>
      </c>
      <c r="Z103" s="149">
        <v>862</v>
      </c>
    </row>
    <row r="104" spans="2:26" x14ac:dyDescent="0.25">
      <c r="B104" s="71" t="s">
        <v>220</v>
      </c>
      <c r="C104" s="71">
        <v>2314.0976946392993</v>
      </c>
      <c r="E104">
        <v>2800</v>
      </c>
      <c r="G104" s="160">
        <v>2750</v>
      </c>
      <c r="H104" s="71">
        <v>25</v>
      </c>
      <c r="I104" s="123">
        <f t="shared" si="5"/>
        <v>4.1666666666666664E-2</v>
      </c>
      <c r="Q104" s="149">
        <v>96.946491930076718</v>
      </c>
      <c r="R104" s="149">
        <v>2085.3984473738547</v>
      </c>
      <c r="S104" s="149">
        <v>1988.4519554437779</v>
      </c>
      <c r="T104" s="150">
        <v>5.3475000000000009E-2</v>
      </c>
      <c r="U104" s="149">
        <v>51470.807678474201</v>
      </c>
      <c r="V104" s="149">
        <v>2567.0693070970333</v>
      </c>
      <c r="W104" s="149">
        <v>5179.5117173783174</v>
      </c>
      <c r="X104" s="149">
        <v>2490.1232481556708</v>
      </c>
      <c r="Y104" s="149">
        <v>1281</v>
      </c>
      <c r="Z104" s="149">
        <v>760</v>
      </c>
    </row>
    <row r="105" spans="2:26" x14ac:dyDescent="0.25">
      <c r="B105" s="71" t="s">
        <v>221</v>
      </c>
      <c r="C105" s="71">
        <v>2780.5518163566494</v>
      </c>
      <c r="G105" s="160">
        <v>2800</v>
      </c>
      <c r="H105" s="71">
        <v>5</v>
      </c>
      <c r="I105" s="123">
        <f t="shared" si="5"/>
        <v>8.3333333333333332E-3</v>
      </c>
      <c r="Q105" s="149">
        <v>-733.90434619454572</v>
      </c>
      <c r="R105" s="149">
        <v>2056.6821673019708</v>
      </c>
      <c r="S105" s="149">
        <v>2790.5865134965165</v>
      </c>
      <c r="T105" s="150">
        <v>4.4208333333333336E-2</v>
      </c>
      <c r="U105" s="149">
        <v>52069.53150450853</v>
      </c>
      <c r="V105" s="149">
        <v>2573.9096814400136</v>
      </c>
      <c r="W105" s="149">
        <v>5245.0573085698579</v>
      </c>
      <c r="X105" s="149">
        <v>2521.7929110895593</v>
      </c>
      <c r="Y105" s="149">
        <v>959</v>
      </c>
      <c r="Z105" s="149">
        <v>574</v>
      </c>
    </row>
    <row r="106" spans="2:26" ht="15.75" thickBot="1" x14ac:dyDescent="0.3">
      <c r="B106" s="71" t="s">
        <v>222</v>
      </c>
      <c r="C106" s="71">
        <v>1543205.2120612669</v>
      </c>
      <c r="G106" s="155">
        <v>2850</v>
      </c>
      <c r="H106" s="155">
        <v>0</v>
      </c>
      <c r="I106" s="166">
        <f t="shared" si="5"/>
        <v>0</v>
      </c>
      <c r="Q106" s="149">
        <v>91.568527017133874</v>
      </c>
      <c r="R106" s="149">
        <v>2085.3984473738547</v>
      </c>
      <c r="S106" s="149">
        <v>1993.8299203567208</v>
      </c>
      <c r="T106" s="150">
        <v>5.3475000000000009E-2</v>
      </c>
      <c r="U106" s="149">
        <v>51304.149022055106</v>
      </c>
      <c r="V106" s="149">
        <v>2640.948036480791</v>
      </c>
      <c r="W106" s="149">
        <v>5119.7516310266992</v>
      </c>
      <c r="X106" s="149">
        <v>2666.6234925632516</v>
      </c>
      <c r="Y106" s="149">
        <v>1236</v>
      </c>
      <c r="Z106" s="149">
        <v>441</v>
      </c>
    </row>
    <row r="107" spans="2:26" ht="15.75" thickBot="1" x14ac:dyDescent="0.3">
      <c r="B107" s="155" t="s">
        <v>223</v>
      </c>
      <c r="C107" s="155">
        <v>600</v>
      </c>
      <c r="G107" t="s">
        <v>230</v>
      </c>
      <c r="H107">
        <f>SUM(H96:H106)</f>
        <v>600</v>
      </c>
      <c r="I107" s="123">
        <f>SUM(I96:I106)</f>
        <v>0.99999999999999989</v>
      </c>
      <c r="Q107" s="149">
        <v>-1611.2701108071938</v>
      </c>
      <c r="R107" s="149">
        <v>2085.3984473738547</v>
      </c>
      <c r="S107" s="149">
        <v>3696.6685581810484</v>
      </c>
      <c r="T107" s="150">
        <v>5.3475000000000009E-2</v>
      </c>
      <c r="U107" s="149">
        <v>53206.960764561125</v>
      </c>
      <c r="V107" s="149">
        <v>2499.5240777005515</v>
      </c>
      <c r="W107" s="149">
        <v>5255.8144910420951</v>
      </c>
      <c r="X107" s="149">
        <v>2662.2480365537058</v>
      </c>
      <c r="Y107" s="149">
        <v>914</v>
      </c>
      <c r="Z107" s="149">
        <v>547</v>
      </c>
    </row>
    <row r="108" spans="2:26" x14ac:dyDescent="0.25">
      <c r="Q108" s="149">
        <v>-182.94881228455915</v>
      </c>
      <c r="R108" s="149">
        <v>2078.1963534172628</v>
      </c>
      <c r="S108" s="149">
        <v>2261.145165701822</v>
      </c>
      <c r="T108" s="150">
        <v>5.115833333333334E-2</v>
      </c>
      <c r="U108" s="149">
        <v>51209.980164645036</v>
      </c>
      <c r="V108" s="149">
        <v>2426.4362330292365</v>
      </c>
      <c r="W108" s="149">
        <v>5206.947634619165</v>
      </c>
      <c r="X108" s="149">
        <v>2609.6263783308978</v>
      </c>
      <c r="Y108" s="149">
        <v>698</v>
      </c>
      <c r="Z108" s="149">
        <v>735</v>
      </c>
    </row>
    <row r="109" spans="2:26" ht="15.75" thickBot="1" x14ac:dyDescent="0.3">
      <c r="Q109" s="149">
        <v>-1266.1103161169949</v>
      </c>
      <c r="R109" s="149">
        <v>2071.0096039323103</v>
      </c>
      <c r="S109" s="149">
        <v>3337.1199200493052</v>
      </c>
      <c r="T109" s="150">
        <v>4.8841666666666672E-2</v>
      </c>
      <c r="U109" s="149">
        <v>53417.779442274892</v>
      </c>
      <c r="V109" s="149">
        <v>2630.5625628696971</v>
      </c>
      <c r="W109" s="149">
        <v>5403.2128371360068</v>
      </c>
      <c r="X109" s="149">
        <v>2563.0656806691004</v>
      </c>
      <c r="Y109" s="149">
        <v>1308</v>
      </c>
      <c r="Z109" s="149">
        <v>634</v>
      </c>
    </row>
    <row r="110" spans="2:26" x14ac:dyDescent="0.25">
      <c r="B110" s="159" t="s">
        <v>252</v>
      </c>
      <c r="C110" s="157"/>
      <c r="E110" t="s">
        <v>224</v>
      </c>
      <c r="G110" s="156" t="s">
        <v>267</v>
      </c>
      <c r="H110" s="156" t="s">
        <v>243</v>
      </c>
      <c r="I110" s="156" t="s">
        <v>271</v>
      </c>
      <c r="Q110" s="149">
        <v>-101.33924839127985</v>
      </c>
      <c r="R110" s="149">
        <v>2085.3984473738547</v>
      </c>
      <c r="S110" s="149">
        <v>2186.7376957651345</v>
      </c>
      <c r="T110" s="150">
        <v>5.3475000000000009E-2</v>
      </c>
      <c r="U110" s="149">
        <v>51450.145116471205</v>
      </c>
      <c r="V110" s="149">
        <v>2597.815173998667</v>
      </c>
      <c r="W110" s="149">
        <v>5211.1919310521389</v>
      </c>
      <c r="X110" s="149">
        <v>2573.177430175524</v>
      </c>
      <c r="Y110" s="149">
        <v>678</v>
      </c>
      <c r="Z110" s="149">
        <v>949</v>
      </c>
    </row>
    <row r="111" spans="2:26" x14ac:dyDescent="0.25">
      <c r="B111" s="71"/>
      <c r="C111" s="71"/>
      <c r="E111">
        <v>4900</v>
      </c>
      <c r="G111" s="160">
        <v>4900</v>
      </c>
      <c r="H111" s="71">
        <v>3</v>
      </c>
      <c r="I111" s="123">
        <f>H111/$H$126</f>
        <v>5.0000000000000001E-3</v>
      </c>
      <c r="Q111" s="149">
        <v>517.74850181418174</v>
      </c>
      <c r="R111" s="149">
        <v>2085.3984473738547</v>
      </c>
      <c r="S111" s="149">
        <v>1567.6499455596729</v>
      </c>
      <c r="T111" s="150">
        <v>5.3475000000000009E-2</v>
      </c>
      <c r="U111" s="149">
        <v>50730.945151683351</v>
      </c>
      <c r="V111" s="149">
        <v>2552.1744498680282</v>
      </c>
      <c r="W111" s="149">
        <v>5115.6356997127086</v>
      </c>
      <c r="X111" s="149">
        <v>2584.0341086145609</v>
      </c>
      <c r="Y111" s="149">
        <v>1210</v>
      </c>
      <c r="Z111" s="149">
        <v>602</v>
      </c>
    </row>
    <row r="112" spans="2:26" x14ac:dyDescent="0.25">
      <c r="B112" s="71" t="s">
        <v>211</v>
      </c>
      <c r="C112" s="71">
        <v>5159.1090124382736</v>
      </c>
      <c r="E112">
        <v>4950</v>
      </c>
      <c r="G112" s="160">
        <v>4950</v>
      </c>
      <c r="H112" s="71">
        <v>19</v>
      </c>
      <c r="I112" s="123">
        <f t="shared" ref="I112:I125" si="6">H112/$H$126</f>
        <v>3.1666666666666669E-2</v>
      </c>
      <c r="Q112" s="149">
        <v>-511.03298224992886</v>
      </c>
      <c r="R112" s="149">
        <v>2085.3984473738547</v>
      </c>
      <c r="S112" s="149">
        <v>2596.4314296237835</v>
      </c>
      <c r="T112" s="150">
        <v>5.3475000000000009E-2</v>
      </c>
      <c r="U112" s="149">
        <v>52065.461196343284</v>
      </c>
      <c r="V112" s="149">
        <v>2612.4396615015362</v>
      </c>
      <c r="W112" s="149">
        <v>5108.7691343676534</v>
      </c>
      <c r="X112" s="149">
        <v>2487.1746519059052</v>
      </c>
      <c r="Y112" s="149">
        <v>1475</v>
      </c>
      <c r="Z112" s="149">
        <v>429</v>
      </c>
    </row>
    <row r="113" spans="2:26" x14ac:dyDescent="0.25">
      <c r="B113" s="71" t="s">
        <v>212</v>
      </c>
      <c r="C113" s="71">
        <v>4.7969584691538252</v>
      </c>
      <c r="E113">
        <v>5000</v>
      </c>
      <c r="G113" s="160">
        <v>5000</v>
      </c>
      <c r="H113" s="71">
        <v>30</v>
      </c>
      <c r="I113" s="123">
        <f t="shared" si="6"/>
        <v>0.05</v>
      </c>
      <c r="Q113" s="149">
        <v>-566.60830695339064</v>
      </c>
      <c r="R113" s="149">
        <v>2085.3984473738547</v>
      </c>
      <c r="S113" s="149">
        <v>2652.0067543272453</v>
      </c>
      <c r="T113" s="150">
        <v>5.3475000000000009E-2</v>
      </c>
      <c r="U113" s="149">
        <v>51946.146382635823</v>
      </c>
      <c r="V113" s="149">
        <v>2587.3898687608439</v>
      </c>
      <c r="W113" s="149">
        <v>5180.0117565713917</v>
      </c>
      <c r="X113" s="149">
        <v>2597.197852856074</v>
      </c>
      <c r="Y113" s="149">
        <v>1004</v>
      </c>
      <c r="Z113" s="149">
        <v>555</v>
      </c>
    </row>
    <row r="114" spans="2:26" x14ac:dyDescent="0.25">
      <c r="B114" s="71" t="s">
        <v>213</v>
      </c>
      <c r="C114" s="71">
        <v>5156.5734415501629</v>
      </c>
      <c r="E114">
        <v>5050</v>
      </c>
      <c r="G114" s="160">
        <v>5050</v>
      </c>
      <c r="H114" s="71">
        <v>59</v>
      </c>
      <c r="I114" s="123">
        <f t="shared" si="6"/>
        <v>9.8333333333333328E-2</v>
      </c>
      <c r="Q114" s="149">
        <v>-660.86501001980332</v>
      </c>
      <c r="R114" s="149">
        <v>2085.3984473738547</v>
      </c>
      <c r="S114" s="149">
        <v>2746.263457393658</v>
      </c>
      <c r="T114" s="150">
        <v>5.3475000000000009E-2</v>
      </c>
      <c r="U114" s="149">
        <v>52055.490024177168</v>
      </c>
      <c r="V114" s="149">
        <v>2499.9708651394703</v>
      </c>
      <c r="W114" s="149">
        <v>5145.7124889635325</v>
      </c>
      <c r="X114" s="149">
        <v>2633.438886793635</v>
      </c>
      <c r="Y114" s="149">
        <v>1110</v>
      </c>
      <c r="Z114" s="149">
        <v>526</v>
      </c>
    </row>
    <row r="115" spans="2:26" x14ac:dyDescent="0.25">
      <c r="B115" s="71" t="s">
        <v>214</v>
      </c>
      <c r="C115" s="71" t="e">
        <v>#N/A</v>
      </c>
      <c r="E115">
        <v>5100</v>
      </c>
      <c r="G115" s="160">
        <v>5100</v>
      </c>
      <c r="H115" s="71">
        <v>71</v>
      </c>
      <c r="I115" s="123">
        <f t="shared" si="6"/>
        <v>0.11833333333333333</v>
      </c>
      <c r="Q115" s="149">
        <v>983.6656218042092</v>
      </c>
      <c r="R115" s="149">
        <v>2085.3984473738547</v>
      </c>
      <c r="S115" s="149">
        <v>1101.7328255696455</v>
      </c>
      <c r="T115" s="150">
        <v>5.3475000000000009E-2</v>
      </c>
      <c r="U115" s="149">
        <v>49875.102516682266</v>
      </c>
      <c r="V115" s="149">
        <v>2544.9119911124544</v>
      </c>
      <c r="W115" s="149">
        <v>4980.1166874476876</v>
      </c>
      <c r="X115" s="149">
        <v>2667.3693446215971</v>
      </c>
      <c r="Y115" s="149">
        <v>931</v>
      </c>
      <c r="Z115" s="149">
        <v>667</v>
      </c>
    </row>
    <row r="116" spans="2:26" x14ac:dyDescent="0.25">
      <c r="B116" s="71" t="s">
        <v>215</v>
      </c>
      <c r="C116" s="71">
        <v>117.50100566749191</v>
      </c>
      <c r="E116">
        <v>5150</v>
      </c>
      <c r="G116" s="160">
        <v>5150</v>
      </c>
      <c r="H116" s="71">
        <v>105</v>
      </c>
      <c r="I116" s="123">
        <f t="shared" si="6"/>
        <v>0.17499999999999999</v>
      </c>
      <c r="Q116" s="149">
        <v>1773.7081211614382</v>
      </c>
      <c r="R116" s="149">
        <v>2085.3984473738547</v>
      </c>
      <c r="S116" s="149">
        <v>311.69032621241644</v>
      </c>
      <c r="T116" s="150">
        <v>5.3475000000000009E-2</v>
      </c>
      <c r="U116" s="149">
        <v>49105.069339532034</v>
      </c>
      <c r="V116" s="149">
        <v>2547.8556863400458</v>
      </c>
      <c r="W116" s="149">
        <v>4871.082121281981</v>
      </c>
      <c r="X116" s="149">
        <v>2669.9801626060316</v>
      </c>
      <c r="Y116" s="149">
        <v>1166</v>
      </c>
      <c r="Z116" s="149">
        <v>753</v>
      </c>
    </row>
    <row r="117" spans="2:26" x14ac:dyDescent="0.25">
      <c r="B117" s="71" t="s">
        <v>216</v>
      </c>
      <c r="C117" s="71">
        <v>13806.486332871968</v>
      </c>
      <c r="E117">
        <v>5200</v>
      </c>
      <c r="G117" s="160">
        <v>5200</v>
      </c>
      <c r="H117" s="71">
        <v>92</v>
      </c>
      <c r="I117" s="123">
        <f t="shared" si="6"/>
        <v>0.15333333333333332</v>
      </c>
      <c r="Q117" s="149">
        <v>-770.34626877565006</v>
      </c>
      <c r="R117" s="149">
        <v>2085.3984473738547</v>
      </c>
      <c r="S117" s="149">
        <v>2855.7447161495047</v>
      </c>
      <c r="T117" s="150">
        <v>5.3475000000000009E-2</v>
      </c>
      <c r="U117" s="149">
        <v>52575.120686203576</v>
      </c>
      <c r="V117" s="149">
        <v>2559.8320506097225</v>
      </c>
      <c r="W117" s="149">
        <v>5256.2991846485347</v>
      </c>
      <c r="X117" s="149">
        <v>2589.7700942199758</v>
      </c>
      <c r="Y117" s="149">
        <v>1196</v>
      </c>
      <c r="Z117" s="149">
        <v>696</v>
      </c>
    </row>
    <row r="118" spans="2:26" x14ac:dyDescent="0.25">
      <c r="B118" s="71" t="s">
        <v>217</v>
      </c>
      <c r="C118" s="71">
        <v>-0.10453927338146984</v>
      </c>
      <c r="E118">
        <v>5250</v>
      </c>
      <c r="G118" s="160">
        <v>5250</v>
      </c>
      <c r="H118" s="71">
        <v>95</v>
      </c>
      <c r="I118" s="123">
        <f t="shared" si="6"/>
        <v>0.15833333333333333</v>
      </c>
      <c r="Q118" s="149">
        <v>-930.858792203966</v>
      </c>
      <c r="R118" s="149">
        <v>2085.3984473738547</v>
      </c>
      <c r="S118" s="149">
        <v>3016.2572395778207</v>
      </c>
      <c r="T118" s="150">
        <v>5.3475000000000009E-2</v>
      </c>
      <c r="U118" s="149">
        <v>52188.359156170482</v>
      </c>
      <c r="V118" s="149">
        <v>2634.947275294051</v>
      </c>
      <c r="W118" s="149">
        <v>5126.4489601921441</v>
      </c>
      <c r="X118" s="149">
        <v>2530.1029096735529</v>
      </c>
      <c r="Y118" s="149">
        <v>816</v>
      </c>
      <c r="Z118" s="149">
        <v>603</v>
      </c>
    </row>
    <row r="119" spans="2:26" x14ac:dyDescent="0.25">
      <c r="B119" s="71" t="s">
        <v>218</v>
      </c>
      <c r="C119" s="71">
        <v>0.14749961796123257</v>
      </c>
      <c r="E119">
        <v>5300</v>
      </c>
      <c r="G119" s="160">
        <v>5300</v>
      </c>
      <c r="H119" s="71">
        <v>52</v>
      </c>
      <c r="I119" s="123">
        <f t="shared" si="6"/>
        <v>8.666666666666667E-2</v>
      </c>
      <c r="Q119" s="149">
        <v>-1445.8407280355268</v>
      </c>
      <c r="R119" s="149">
        <v>2085.3984473738547</v>
      </c>
      <c r="S119" s="149">
        <v>3531.2391754093815</v>
      </c>
      <c r="T119" s="150">
        <v>5.3475000000000009E-2</v>
      </c>
      <c r="U119" s="149">
        <v>52911.302502346742</v>
      </c>
      <c r="V119" s="149">
        <v>2564.2980411334993</v>
      </c>
      <c r="W119" s="149">
        <v>5210.3439139767725</v>
      </c>
      <c r="X119" s="149">
        <v>2610.0731164362783</v>
      </c>
      <c r="Y119" s="149">
        <v>888</v>
      </c>
      <c r="Z119" s="149">
        <v>517</v>
      </c>
    </row>
    <row r="120" spans="2:26" x14ac:dyDescent="0.25">
      <c r="B120" s="71" t="s">
        <v>219</v>
      </c>
      <c r="C120" s="71">
        <v>649.7194239275459</v>
      </c>
      <c r="E120">
        <v>5350</v>
      </c>
      <c r="G120" s="160">
        <v>5350</v>
      </c>
      <c r="H120" s="71">
        <v>40</v>
      </c>
      <c r="I120" s="123">
        <f t="shared" si="6"/>
        <v>6.6666666666666666E-2</v>
      </c>
      <c r="Q120" s="149">
        <v>93.628473030631994</v>
      </c>
      <c r="R120" s="149">
        <v>2085.3984473738547</v>
      </c>
      <c r="S120" s="149">
        <v>1991.7699743432227</v>
      </c>
      <c r="T120" s="150">
        <v>5.3475000000000009E-2</v>
      </c>
      <c r="U120" s="149">
        <v>51100.152122533429</v>
      </c>
      <c r="V120" s="149">
        <v>2463.8895344983648</v>
      </c>
      <c r="W120" s="149">
        <v>5075.9521322431483</v>
      </c>
      <c r="X120" s="149">
        <v>2425.0595263244295</v>
      </c>
      <c r="Y120" s="149">
        <v>1487</v>
      </c>
      <c r="Z120" s="149">
        <v>451</v>
      </c>
    </row>
    <row r="121" spans="2:26" x14ac:dyDescent="0.25">
      <c r="B121" s="71" t="s">
        <v>220</v>
      </c>
      <c r="C121" s="71">
        <v>4852.4825516580922</v>
      </c>
      <c r="E121">
        <v>5400</v>
      </c>
      <c r="G121" s="160">
        <v>5400</v>
      </c>
      <c r="H121" s="71">
        <v>19</v>
      </c>
      <c r="I121" s="123">
        <f t="shared" si="6"/>
        <v>3.1666666666666669E-2</v>
      </c>
      <c r="Q121" s="149">
        <v>-742.06483931416142</v>
      </c>
      <c r="R121" s="149">
        <v>2085.3984473738547</v>
      </c>
      <c r="S121" s="149">
        <v>2827.4632866880161</v>
      </c>
      <c r="T121" s="150">
        <v>5.3475000000000009E-2</v>
      </c>
      <c r="U121" s="149">
        <v>52039.032648613684</v>
      </c>
      <c r="V121" s="149">
        <v>2445.0384286538188</v>
      </c>
      <c r="W121" s="149">
        <v>5323.0934417975859</v>
      </c>
      <c r="X121" s="149">
        <v>2467.0332082637942</v>
      </c>
      <c r="Y121" s="149">
        <v>1114</v>
      </c>
      <c r="Z121" s="149">
        <v>448</v>
      </c>
    </row>
    <row r="122" spans="2:26" x14ac:dyDescent="0.25">
      <c r="B122" s="71" t="s">
        <v>221</v>
      </c>
      <c r="C122" s="71">
        <v>5502.2019755856381</v>
      </c>
      <c r="E122">
        <v>5450</v>
      </c>
      <c r="G122" s="160">
        <v>5450</v>
      </c>
      <c r="H122" s="71">
        <v>9</v>
      </c>
      <c r="I122" s="123">
        <f t="shared" si="6"/>
        <v>1.4999999999999999E-2</v>
      </c>
      <c r="Q122" s="149">
        <v>-945.98739845574437</v>
      </c>
      <c r="R122" s="149">
        <v>2085.3984473738547</v>
      </c>
      <c r="S122" s="149">
        <v>3031.385845829599</v>
      </c>
      <c r="T122" s="150">
        <v>5.3475000000000009E-2</v>
      </c>
      <c r="U122" s="149">
        <v>51394.345645492067</v>
      </c>
      <c r="V122" s="149">
        <v>2518.3638752481143</v>
      </c>
      <c r="W122" s="149">
        <v>5050.7104181287468</v>
      </c>
      <c r="X122" s="149">
        <v>2630.5005832897441</v>
      </c>
      <c r="Y122" s="149">
        <v>205</v>
      </c>
      <c r="Z122" s="149">
        <v>493</v>
      </c>
    </row>
    <row r="123" spans="2:26" x14ac:dyDescent="0.25">
      <c r="B123" s="71" t="s">
        <v>222</v>
      </c>
      <c r="C123" s="71">
        <v>3095465.4074629643</v>
      </c>
      <c r="E123">
        <v>5500</v>
      </c>
      <c r="G123" s="160">
        <v>5500</v>
      </c>
      <c r="H123" s="71">
        <v>5</v>
      </c>
      <c r="I123" s="123">
        <f t="shared" si="6"/>
        <v>8.3333333333333332E-3</v>
      </c>
      <c r="Q123" s="149">
        <v>-805.96172547273272</v>
      </c>
      <c r="R123" s="149">
        <v>2085.3984473738547</v>
      </c>
      <c r="S123" s="149">
        <v>2891.3601728465874</v>
      </c>
      <c r="T123" s="150">
        <v>5.3475000000000009E-2</v>
      </c>
      <c r="U123" s="149">
        <v>52375.658511245725</v>
      </c>
      <c r="V123" s="149">
        <v>2702.8766471822596</v>
      </c>
      <c r="W123" s="149">
        <v>5299.7293247402458</v>
      </c>
      <c r="X123" s="149">
        <v>2463.3138617265199</v>
      </c>
      <c r="Y123" s="149">
        <v>966</v>
      </c>
      <c r="Z123" s="149">
        <v>622</v>
      </c>
    </row>
    <row r="124" spans="2:26" ht="15.75" thickBot="1" x14ac:dyDescent="0.3">
      <c r="B124" s="155" t="s">
        <v>223</v>
      </c>
      <c r="C124" s="155">
        <v>600</v>
      </c>
      <c r="E124">
        <v>5550</v>
      </c>
      <c r="G124" s="160">
        <v>5550</v>
      </c>
      <c r="H124" s="71">
        <v>1</v>
      </c>
      <c r="I124" s="123">
        <f t="shared" si="6"/>
        <v>1.6666666666666668E-3</v>
      </c>
      <c r="Q124" s="149">
        <v>-246.31921710216375</v>
      </c>
      <c r="R124" s="149">
        <v>2085.3984473738547</v>
      </c>
      <c r="S124" s="149">
        <v>2331.7176644760184</v>
      </c>
      <c r="T124" s="150">
        <v>5.3475000000000009E-2</v>
      </c>
      <c r="U124" s="149">
        <v>51884.898608165633</v>
      </c>
      <c r="V124" s="149">
        <v>2710.7375592376902</v>
      </c>
      <c r="W124" s="149">
        <v>5282.5789147043724</v>
      </c>
      <c r="X124" s="149">
        <v>2572.3965920900851</v>
      </c>
      <c r="Y124" s="149">
        <v>1143</v>
      </c>
      <c r="Z124" s="149">
        <v>554</v>
      </c>
    </row>
    <row r="125" spans="2:26" ht="15.75" thickBot="1" x14ac:dyDescent="0.3">
      <c r="G125" s="155">
        <v>5600</v>
      </c>
      <c r="H125" s="155">
        <v>0</v>
      </c>
      <c r="I125" s="166">
        <f t="shared" si="6"/>
        <v>0</v>
      </c>
      <c r="Q125" s="149">
        <v>-570.56065692079574</v>
      </c>
      <c r="R125" s="149">
        <v>2085.3984473738547</v>
      </c>
      <c r="S125" s="149">
        <v>2655.9591042946504</v>
      </c>
      <c r="T125" s="150">
        <v>5.3475000000000009E-2</v>
      </c>
      <c r="U125" s="149">
        <v>52088.485848787022</v>
      </c>
      <c r="V125" s="149">
        <v>2665.1687349627978</v>
      </c>
      <c r="W125" s="149">
        <v>5225.7732778792624</v>
      </c>
      <c r="X125" s="149">
        <v>2576.0564940381851</v>
      </c>
      <c r="Y125" s="149">
        <v>812</v>
      </c>
      <c r="Z125" s="149">
        <v>782</v>
      </c>
    </row>
    <row r="126" spans="2:26" x14ac:dyDescent="0.25">
      <c r="G126" t="s">
        <v>230</v>
      </c>
      <c r="H126">
        <f>SUM(H111:H125)</f>
        <v>600</v>
      </c>
      <c r="I126" s="123">
        <f>SUM(I111:I125)</f>
        <v>0.99999999999999989</v>
      </c>
      <c r="Q126" s="149">
        <v>-1264.9578862252456</v>
      </c>
      <c r="R126" s="149">
        <v>2085.3984473738547</v>
      </c>
      <c r="S126" s="149">
        <v>3350.3563335991003</v>
      </c>
      <c r="T126" s="150">
        <v>5.3475000000000009E-2</v>
      </c>
      <c r="U126" s="149">
        <v>52241.12961269381</v>
      </c>
      <c r="V126" s="149">
        <v>2719.202125853265</v>
      </c>
      <c r="W126" s="149">
        <v>5212.2429790295328</v>
      </c>
      <c r="X126" s="149">
        <v>2509.2006292736751</v>
      </c>
      <c r="Y126" s="149">
        <v>514</v>
      </c>
      <c r="Z126" s="149">
        <v>391</v>
      </c>
    </row>
    <row r="127" spans="2:26" x14ac:dyDescent="0.25">
      <c r="Q127" s="149">
        <v>-1299.4051678535629</v>
      </c>
      <c r="R127" s="149">
        <v>2085.3984473738547</v>
      </c>
      <c r="S127" s="149">
        <v>3384.8036152274176</v>
      </c>
      <c r="T127" s="150">
        <v>5.3475000000000009E-2</v>
      </c>
      <c r="U127" s="149">
        <v>52583.560239753533</v>
      </c>
      <c r="V127" s="149">
        <v>2502.3781159057421</v>
      </c>
      <c r="W127" s="149">
        <v>5291.6975477223659</v>
      </c>
      <c r="X127" s="149">
        <v>2673.9415955526915</v>
      </c>
      <c r="Y127" s="149">
        <v>589</v>
      </c>
      <c r="Z127" s="149">
        <v>588</v>
      </c>
    </row>
    <row r="128" spans="2:26" ht="15.75" thickBot="1" x14ac:dyDescent="0.3">
      <c r="Q128" s="149">
        <v>-35.323189154491956</v>
      </c>
      <c r="R128" s="149">
        <v>2071.0096039323103</v>
      </c>
      <c r="S128" s="149">
        <v>2106.3327930868022</v>
      </c>
      <c r="T128" s="150">
        <v>4.8841666666666672E-2</v>
      </c>
      <c r="U128" s="149">
        <v>51568.623659379344</v>
      </c>
      <c r="V128" s="149">
        <v>2506.3720510118947</v>
      </c>
      <c r="W128" s="149">
        <v>5181.5817970664848</v>
      </c>
      <c r="X128" s="149">
        <v>2552.2153584039988</v>
      </c>
      <c r="Y128" s="149">
        <v>1228</v>
      </c>
      <c r="Z128" s="149">
        <v>760</v>
      </c>
    </row>
    <row r="129" spans="2:26" x14ac:dyDescent="0.25">
      <c r="B129" s="159" t="s">
        <v>253</v>
      </c>
      <c r="C129" s="157"/>
      <c r="E129" t="s">
        <v>224</v>
      </c>
      <c r="G129" s="156" t="s">
        <v>267</v>
      </c>
      <c r="H129" s="156" t="s">
        <v>243</v>
      </c>
      <c r="I129" s="156" t="s">
        <v>271</v>
      </c>
      <c r="Q129" s="149">
        <v>81.596177934990919</v>
      </c>
      <c r="R129" s="149">
        <v>2049.5414942627558</v>
      </c>
      <c r="S129" s="149">
        <v>1967.9453163277649</v>
      </c>
      <c r="T129" s="150">
        <v>4.1891666666666667E-2</v>
      </c>
      <c r="U129" s="149">
        <v>50640.290932312477</v>
      </c>
      <c r="V129" s="149">
        <v>2601.3815654265909</v>
      </c>
      <c r="W129" s="149">
        <v>5077.31785408012</v>
      </c>
      <c r="X129" s="149">
        <v>2654.1214058576029</v>
      </c>
      <c r="Y129" s="149">
        <v>828</v>
      </c>
      <c r="Z129" s="149">
        <v>312</v>
      </c>
    </row>
    <row r="130" spans="2:26" x14ac:dyDescent="0.25">
      <c r="B130" s="71"/>
      <c r="C130" s="71"/>
      <c r="E130">
        <v>2350</v>
      </c>
      <c r="G130" s="160">
        <v>2350</v>
      </c>
      <c r="H130" s="71">
        <v>0</v>
      </c>
      <c r="I130" s="123">
        <f>H130/$H$141</f>
        <v>0</v>
      </c>
      <c r="Q130" s="149">
        <v>-146.22136951686525</v>
      </c>
      <c r="R130" s="149">
        <v>2085.3984473738547</v>
      </c>
      <c r="S130" s="149">
        <v>2231.6198168907199</v>
      </c>
      <c r="T130" s="150">
        <v>5.3475000000000009E-2</v>
      </c>
      <c r="U130" s="149">
        <v>51451.040206552781</v>
      </c>
      <c r="V130" s="149">
        <v>2500.1916780093093</v>
      </c>
      <c r="W130" s="149">
        <v>5016.4329941008491</v>
      </c>
      <c r="X130" s="149">
        <v>2443.3523017907637</v>
      </c>
      <c r="Y130" s="149">
        <v>1550</v>
      </c>
      <c r="Z130" s="149">
        <v>444</v>
      </c>
    </row>
    <row r="131" spans="2:26" x14ac:dyDescent="0.25">
      <c r="B131" s="71" t="s">
        <v>211</v>
      </c>
      <c r="C131" s="71">
        <v>2574.3497071371962</v>
      </c>
      <c r="E131">
        <v>2400</v>
      </c>
      <c r="G131" s="160">
        <v>2400</v>
      </c>
      <c r="H131" s="71">
        <v>2</v>
      </c>
      <c r="I131" s="123">
        <f t="shared" ref="I131:I140" si="7">H131/$H$141</f>
        <v>3.3333333333333335E-3</v>
      </c>
      <c r="Q131" s="149">
        <v>619.35200015521013</v>
      </c>
      <c r="R131" s="149">
        <v>2056.6821673019708</v>
      </c>
      <c r="S131" s="149">
        <v>1437.3301671467607</v>
      </c>
      <c r="T131" s="150">
        <v>4.4208333333333336E-2</v>
      </c>
      <c r="U131" s="149">
        <v>50270.497506933287</v>
      </c>
      <c r="V131" s="149">
        <v>2622.0546087133148</v>
      </c>
      <c r="W131" s="149">
        <v>5029.2459632875525</v>
      </c>
      <c r="X131" s="149">
        <v>2561.9957644605079</v>
      </c>
      <c r="Y131" s="149">
        <v>880</v>
      </c>
      <c r="Z131" s="149">
        <v>673</v>
      </c>
    </row>
    <row r="132" spans="2:26" x14ac:dyDescent="0.25">
      <c r="B132" s="71" t="s">
        <v>212</v>
      </c>
      <c r="C132" s="71">
        <v>2.6329573970608466</v>
      </c>
      <c r="E132">
        <v>2450</v>
      </c>
      <c r="G132" s="160">
        <v>2450</v>
      </c>
      <c r="H132" s="71">
        <v>14</v>
      </c>
      <c r="I132" s="123">
        <f t="shared" si="7"/>
        <v>2.3333333333333334E-2</v>
      </c>
      <c r="Q132" s="149">
        <v>478.27536977774753</v>
      </c>
      <c r="R132" s="149">
        <v>2085.3984473738547</v>
      </c>
      <c r="S132" s="149">
        <v>1607.1230775961071</v>
      </c>
      <c r="T132" s="150">
        <v>5.3475000000000009E-2</v>
      </c>
      <c r="U132" s="149">
        <v>50513.491642204623</v>
      </c>
      <c r="V132" s="149">
        <v>2656.1688804848959</v>
      </c>
      <c r="W132" s="149">
        <v>4982.9340697267753</v>
      </c>
      <c r="X132" s="149">
        <v>2491.9463834593548</v>
      </c>
      <c r="Y132" s="149">
        <v>930</v>
      </c>
      <c r="Z132" s="149">
        <v>736</v>
      </c>
    </row>
    <row r="133" spans="2:26" x14ac:dyDescent="0.25">
      <c r="B133" s="71" t="s">
        <v>213</v>
      </c>
      <c r="C133" s="71">
        <v>2574.989165146103</v>
      </c>
      <c r="E133">
        <v>2500</v>
      </c>
      <c r="G133" s="160">
        <v>2500</v>
      </c>
      <c r="H133" s="71">
        <v>55</v>
      </c>
      <c r="I133" s="123">
        <f t="shared" si="7"/>
        <v>9.166666666666666E-2</v>
      </c>
      <c r="Q133" s="149">
        <v>148.83972871313631</v>
      </c>
      <c r="R133" s="149">
        <v>2085.3984473738547</v>
      </c>
      <c r="S133" s="149">
        <v>1936.5587186607183</v>
      </c>
      <c r="T133" s="150">
        <v>5.3475000000000009E-2</v>
      </c>
      <c r="U133" s="149">
        <v>50479.83387720857</v>
      </c>
      <c r="V133" s="149">
        <v>2616.0356537776402</v>
      </c>
      <c r="W133" s="149">
        <v>5042.8133812560591</v>
      </c>
      <c r="X133" s="149">
        <v>2552.7479823105164</v>
      </c>
      <c r="Y133" s="149">
        <v>890</v>
      </c>
      <c r="Z133" s="149">
        <v>250</v>
      </c>
    </row>
    <row r="134" spans="2:26" x14ac:dyDescent="0.25">
      <c r="B134" s="71" t="s">
        <v>214</v>
      </c>
      <c r="C134" s="71" t="e">
        <v>#N/A</v>
      </c>
      <c r="E134">
        <v>2550</v>
      </c>
      <c r="G134" s="160">
        <v>2550</v>
      </c>
      <c r="H134" s="71">
        <v>145</v>
      </c>
      <c r="I134" s="123">
        <f t="shared" si="7"/>
        <v>0.24166666666666667</v>
      </c>
      <c r="Q134" s="149">
        <v>-131.80755510873678</v>
      </c>
      <c r="R134" s="149">
        <v>2085.3984473738547</v>
      </c>
      <c r="S134" s="149">
        <v>2217.2060024825914</v>
      </c>
      <c r="T134" s="150">
        <v>5.3475000000000009E-2</v>
      </c>
      <c r="U134" s="149">
        <v>51742.64964560439</v>
      </c>
      <c r="V134" s="149">
        <v>2554.3168983192791</v>
      </c>
      <c r="W134" s="149">
        <v>5051.2077389653214</v>
      </c>
      <c r="X134" s="149">
        <v>2749.0790436780849</v>
      </c>
      <c r="Y134" s="149">
        <v>1305</v>
      </c>
      <c r="Z134" s="149">
        <v>604</v>
      </c>
    </row>
    <row r="135" spans="2:26" x14ac:dyDescent="0.25">
      <c r="B135" s="71" t="s">
        <v>215</v>
      </c>
      <c r="C135" s="71">
        <v>64.494021372856395</v>
      </c>
      <c r="E135">
        <v>2600</v>
      </c>
      <c r="G135" s="160">
        <v>2600</v>
      </c>
      <c r="H135" s="71">
        <v>173</v>
      </c>
      <c r="I135" s="123">
        <f t="shared" si="7"/>
        <v>0.28833333333333333</v>
      </c>
      <c r="Q135" s="149">
        <v>-1913.3011437177984</v>
      </c>
      <c r="R135" s="149">
        <v>2071.0096039323103</v>
      </c>
      <c r="S135" s="149">
        <v>3984.3107476501086</v>
      </c>
      <c r="T135" s="150">
        <v>4.8841666666666672E-2</v>
      </c>
      <c r="U135" s="149">
        <v>53824.302889949482</v>
      </c>
      <c r="V135" s="149">
        <v>2654.8821697312669</v>
      </c>
      <c r="W135" s="149">
        <v>5384.808851700569</v>
      </c>
      <c r="X135" s="149">
        <v>2517.6849724165481</v>
      </c>
      <c r="Y135" s="149">
        <v>721</v>
      </c>
      <c r="Z135" s="149">
        <v>858</v>
      </c>
    </row>
    <row r="136" spans="2:26" x14ac:dyDescent="0.25">
      <c r="B136" s="71" t="s">
        <v>216</v>
      </c>
      <c r="C136" s="71">
        <v>4159.4787928424576</v>
      </c>
      <c r="E136">
        <v>2650</v>
      </c>
      <c r="G136" s="160">
        <v>2650</v>
      </c>
      <c r="H136" s="71">
        <v>135</v>
      </c>
      <c r="I136" s="123">
        <f t="shared" si="7"/>
        <v>0.22500000000000001</v>
      </c>
      <c r="Q136" s="149">
        <v>-475.55021583906318</v>
      </c>
      <c r="R136" s="149">
        <v>2085.3984473738547</v>
      </c>
      <c r="S136" s="149">
        <v>2560.9486632129178</v>
      </c>
      <c r="T136" s="150">
        <v>5.3475000000000009E-2</v>
      </c>
      <c r="U136" s="149">
        <v>51859.960046727734</v>
      </c>
      <c r="V136" s="149">
        <v>2472.3259071270891</v>
      </c>
      <c r="W136" s="149">
        <v>5220.2079077071085</v>
      </c>
      <c r="X136" s="149">
        <v>2481.7019413389303</v>
      </c>
      <c r="Y136" s="149">
        <v>906</v>
      </c>
      <c r="Z136" s="149">
        <v>871</v>
      </c>
    </row>
    <row r="137" spans="2:26" x14ac:dyDescent="0.25">
      <c r="B137" s="71" t="s">
        <v>217</v>
      </c>
      <c r="C137" s="71">
        <v>6.4094974219265577E-2</v>
      </c>
      <c r="E137">
        <v>2700</v>
      </c>
      <c r="G137" s="160">
        <v>2700</v>
      </c>
      <c r="H137" s="71">
        <v>62</v>
      </c>
      <c r="I137" s="123">
        <f t="shared" si="7"/>
        <v>0.10333333333333333</v>
      </c>
      <c r="Q137" s="149">
        <v>-810.43216809446312</v>
      </c>
      <c r="R137" s="149">
        <v>2085.3984473738547</v>
      </c>
      <c r="S137" s="149">
        <v>2895.8306154683178</v>
      </c>
      <c r="T137" s="150">
        <v>5.3475000000000009E-2</v>
      </c>
      <c r="U137" s="149">
        <v>51867.434261431896</v>
      </c>
      <c r="V137" s="149">
        <v>2489.1049061071626</v>
      </c>
      <c r="W137" s="149">
        <v>5175.2259917772099</v>
      </c>
      <c r="X137" s="149">
        <v>2657.7766326736696</v>
      </c>
      <c r="Y137" s="149">
        <v>722</v>
      </c>
      <c r="Z137" s="149">
        <v>496</v>
      </c>
    </row>
    <row r="138" spans="2:26" x14ac:dyDescent="0.25">
      <c r="B138" s="71" t="s">
        <v>218</v>
      </c>
      <c r="C138" s="71">
        <v>-4.7514380136404209E-2</v>
      </c>
      <c r="E138">
        <v>2750</v>
      </c>
      <c r="G138" s="160">
        <v>2750</v>
      </c>
      <c r="H138" s="71">
        <v>12</v>
      </c>
      <c r="I138" s="123">
        <f t="shared" si="7"/>
        <v>0.02</v>
      </c>
      <c r="Q138" s="149">
        <v>-968.66037159168445</v>
      </c>
      <c r="R138" s="149">
        <v>2085.3984473738547</v>
      </c>
      <c r="S138" s="149">
        <v>3054.0588189655391</v>
      </c>
      <c r="T138" s="150">
        <v>5.3475000000000009E-2</v>
      </c>
      <c r="U138" s="149">
        <v>52595.417771689608</v>
      </c>
      <c r="V138" s="149">
        <v>2520.5486567008497</v>
      </c>
      <c r="W138" s="149">
        <v>5303.8113139532652</v>
      </c>
      <c r="X138" s="149">
        <v>2570.9458157901113</v>
      </c>
      <c r="Y138" s="149">
        <v>1328</v>
      </c>
      <c r="Z138" s="149">
        <v>347</v>
      </c>
    </row>
    <row r="139" spans="2:26" x14ac:dyDescent="0.25">
      <c r="B139" s="71" t="s">
        <v>219</v>
      </c>
      <c r="C139" s="71">
        <v>427.80540919558462</v>
      </c>
      <c r="E139">
        <v>2800</v>
      </c>
      <c r="G139" s="160">
        <v>2800</v>
      </c>
      <c r="H139" s="71">
        <v>2</v>
      </c>
      <c r="I139" s="123">
        <f t="shared" si="7"/>
        <v>3.3333333333333335E-3</v>
      </c>
      <c r="Q139" s="149">
        <v>-4.4496674200504458</v>
      </c>
      <c r="R139" s="149">
        <v>2085.3984473738547</v>
      </c>
      <c r="S139" s="149">
        <v>2089.8481147939051</v>
      </c>
      <c r="T139" s="150">
        <v>5.3475000000000009E-2</v>
      </c>
      <c r="U139" s="149">
        <v>50889.627695964024</v>
      </c>
      <c r="V139" s="149">
        <v>2499.2220969369514</v>
      </c>
      <c r="W139" s="149">
        <v>5150.3302178159438</v>
      </c>
      <c r="X139" s="149">
        <v>2564.2267761802882</v>
      </c>
      <c r="Y139" s="149">
        <v>729</v>
      </c>
      <c r="Z139" s="149">
        <v>627</v>
      </c>
    </row>
    <row r="140" spans="2:26" ht="15.75" thickBot="1" x14ac:dyDescent="0.3">
      <c r="B140" s="71" t="s">
        <v>220</v>
      </c>
      <c r="C140" s="71">
        <v>2356.6485901181845</v>
      </c>
      <c r="G140" s="155">
        <v>2850</v>
      </c>
      <c r="H140" s="155">
        <v>0</v>
      </c>
      <c r="I140" s="166">
        <f t="shared" si="7"/>
        <v>0</v>
      </c>
      <c r="Q140" s="149">
        <v>-1288.9276525733335</v>
      </c>
      <c r="R140" s="149">
        <v>2085.3984473738547</v>
      </c>
      <c r="S140" s="149">
        <v>3374.3260999471881</v>
      </c>
      <c r="T140" s="150">
        <v>5.3475000000000009E-2</v>
      </c>
      <c r="U140" s="149">
        <v>52965.063822641423</v>
      </c>
      <c r="V140" s="149">
        <v>2582.4433586346358</v>
      </c>
      <c r="W140" s="149">
        <v>5267.2667513512915</v>
      </c>
      <c r="X140" s="149">
        <v>2511.9076261830523</v>
      </c>
      <c r="Y140" s="149">
        <v>1111</v>
      </c>
      <c r="Z140" s="149">
        <v>567</v>
      </c>
    </row>
    <row r="141" spans="2:26" x14ac:dyDescent="0.25">
      <c r="B141" s="71" t="s">
        <v>221</v>
      </c>
      <c r="C141" s="71">
        <v>2784.4539993137691</v>
      </c>
      <c r="G141" t="s">
        <v>230</v>
      </c>
      <c r="H141">
        <f>SUM(H130:H140)</f>
        <v>600</v>
      </c>
      <c r="I141" s="123">
        <f>SUM(I130:I140)</f>
        <v>0.99999999999999989</v>
      </c>
      <c r="Q141" s="149">
        <v>-1463.2339585989348</v>
      </c>
      <c r="R141" s="149">
        <v>2085.3984473738547</v>
      </c>
      <c r="S141" s="149">
        <v>3548.6324059727895</v>
      </c>
      <c r="T141" s="150">
        <v>5.3475000000000009E-2</v>
      </c>
      <c r="U141" s="149">
        <v>52845.433731301462</v>
      </c>
      <c r="V141" s="149">
        <v>2614.310303056161</v>
      </c>
      <c r="W141" s="149">
        <v>5222.6902886467778</v>
      </c>
      <c r="X141" s="149">
        <v>2566.1041705940765</v>
      </c>
      <c r="Y141" s="149">
        <v>692</v>
      </c>
      <c r="Z141" s="149">
        <v>607</v>
      </c>
    </row>
    <row r="142" spans="2:26" x14ac:dyDescent="0.25">
      <c r="B142" s="71" t="s">
        <v>222</v>
      </c>
      <c r="C142" s="71">
        <v>1544609.8242823177</v>
      </c>
      <c r="Q142" s="149">
        <v>-477.88171299910573</v>
      </c>
      <c r="R142" s="149">
        <v>2085.3984473738547</v>
      </c>
      <c r="S142" s="149">
        <v>2563.2801603729604</v>
      </c>
      <c r="T142" s="150">
        <v>5.3475000000000009E-2</v>
      </c>
      <c r="U142" s="149">
        <v>51652.096993331739</v>
      </c>
      <c r="V142" s="149">
        <v>2522.7707617097144</v>
      </c>
      <c r="W142" s="149">
        <v>5158.1827594068873</v>
      </c>
      <c r="X142" s="149">
        <v>2673.5048102104743</v>
      </c>
      <c r="Y142" s="149">
        <v>736</v>
      </c>
      <c r="Z142" s="149">
        <v>650</v>
      </c>
    </row>
    <row r="143" spans="2:26" ht="15.75" thickBot="1" x14ac:dyDescent="0.3">
      <c r="B143" s="155" t="s">
        <v>223</v>
      </c>
      <c r="C143" s="155">
        <v>600</v>
      </c>
      <c r="Q143" s="149">
        <v>989.71183967897855</v>
      </c>
      <c r="R143" s="149">
        <v>2085.3984473738547</v>
      </c>
      <c r="S143" s="149">
        <v>1095.6866076948761</v>
      </c>
      <c r="T143" s="150">
        <v>5.3475000000000009E-2</v>
      </c>
      <c r="U143" s="149">
        <v>50211.487688075751</v>
      </c>
      <c r="V143" s="149">
        <v>2573.6404028747634</v>
      </c>
      <c r="W143" s="149">
        <v>4983.9934978025249</v>
      </c>
      <c r="X143" s="149">
        <v>2671.7070662414053</v>
      </c>
      <c r="Y143" s="149">
        <v>1340</v>
      </c>
      <c r="Z143" s="149">
        <v>565</v>
      </c>
    </row>
    <row r="144" spans="2:26" x14ac:dyDescent="0.25">
      <c r="Q144" s="149">
        <v>801.42371528701801</v>
      </c>
      <c r="R144" s="149">
        <v>2085.3984473738547</v>
      </c>
      <c r="S144" s="149">
        <v>1283.9747320868366</v>
      </c>
      <c r="T144" s="150">
        <v>5.3475000000000009E-2</v>
      </c>
      <c r="U144" s="149">
        <v>50930.514065456708</v>
      </c>
      <c r="V144" s="149">
        <v>2534.9458877543648</v>
      </c>
      <c r="W144" s="149">
        <v>5218.7930431909763</v>
      </c>
      <c r="X144" s="149">
        <v>2459.2682578643598</v>
      </c>
      <c r="Y144" s="149">
        <v>1497</v>
      </c>
      <c r="Z144" s="149">
        <v>908</v>
      </c>
    </row>
    <row r="145" spans="2:26" ht="15.75" thickBot="1" x14ac:dyDescent="0.3">
      <c r="Q145" s="149">
        <v>563.60395293522924</v>
      </c>
      <c r="R145" s="149">
        <v>2085.3984473738547</v>
      </c>
      <c r="S145" s="149">
        <v>1521.7944944386254</v>
      </c>
      <c r="T145" s="150">
        <v>5.3475000000000009E-2</v>
      </c>
      <c r="U145" s="149">
        <v>50392.252839471163</v>
      </c>
      <c r="V145" s="149">
        <v>2512.5821923692151</v>
      </c>
      <c r="W145" s="149">
        <v>5046.8802910458007</v>
      </c>
      <c r="X145" s="149">
        <v>2415.0087764694031</v>
      </c>
      <c r="Y145" s="149">
        <v>1228</v>
      </c>
      <c r="Z145" s="149">
        <v>580</v>
      </c>
    </row>
    <row r="146" spans="2:26" ht="15.75" thickBot="1" x14ac:dyDescent="0.3">
      <c r="B146" s="159" t="s">
        <v>25</v>
      </c>
      <c r="C146" s="157"/>
      <c r="E146" t="s">
        <v>224</v>
      </c>
      <c r="Q146" s="149">
        <v>-385.68054284968366</v>
      </c>
      <c r="R146" s="149">
        <v>2085.3984473738547</v>
      </c>
      <c r="S146" s="149">
        <v>2471.0789902235383</v>
      </c>
      <c r="T146" s="150">
        <v>5.3475000000000009E-2</v>
      </c>
      <c r="U146" s="149">
        <v>52018.363061047865</v>
      </c>
      <c r="V146" s="149">
        <v>2586.2108426790724</v>
      </c>
      <c r="W146" s="149">
        <v>5231.1802369634415</v>
      </c>
      <c r="X146" s="149">
        <v>2733.5847820874674</v>
      </c>
      <c r="Y146" s="149">
        <v>680</v>
      </c>
      <c r="Z146" s="149">
        <v>991</v>
      </c>
    </row>
    <row r="147" spans="2:26" x14ac:dyDescent="0.25">
      <c r="B147" s="71"/>
      <c r="C147" s="71"/>
      <c r="E147">
        <v>600</v>
      </c>
      <c r="G147" s="156" t="s">
        <v>267</v>
      </c>
      <c r="H147" s="156" t="s">
        <v>243</v>
      </c>
      <c r="I147" s="156" t="s">
        <v>276</v>
      </c>
      <c r="Q147" s="149">
        <v>-1374.1316196791345</v>
      </c>
      <c r="R147" s="149">
        <v>2085.3984473738547</v>
      </c>
      <c r="S147" s="149">
        <v>3459.5300670529891</v>
      </c>
      <c r="T147" s="150">
        <v>5.3475000000000009E-2</v>
      </c>
      <c r="U147" s="149">
        <v>52375.295487155556</v>
      </c>
      <c r="V147" s="149">
        <v>2447.4109062457183</v>
      </c>
      <c r="W147" s="149">
        <v>5313.6706802614426</v>
      </c>
      <c r="X147" s="149">
        <v>2501.2628552936962</v>
      </c>
      <c r="Y147" s="149">
        <v>479</v>
      </c>
      <c r="Z147" s="149">
        <v>602</v>
      </c>
    </row>
    <row r="148" spans="2:26" x14ac:dyDescent="0.25">
      <c r="B148" s="71" t="s">
        <v>211</v>
      </c>
      <c r="C148" s="71">
        <v>998.47500000000002</v>
      </c>
      <c r="E148">
        <v>720</v>
      </c>
      <c r="G148" s="160">
        <v>600</v>
      </c>
      <c r="H148" s="71">
        <v>65</v>
      </c>
      <c r="I148" s="123">
        <f>H148/$H$160</f>
        <v>0.10833333333333334</v>
      </c>
      <c r="Q148" s="149">
        <v>-863.30758377535221</v>
      </c>
      <c r="R148" s="149">
        <v>2085.3984473738547</v>
      </c>
      <c r="S148" s="149">
        <v>2948.7060311492069</v>
      </c>
      <c r="T148" s="150">
        <v>5.3475000000000009E-2</v>
      </c>
      <c r="U148" s="149">
        <v>52625.209137903141</v>
      </c>
      <c r="V148" s="149">
        <v>2513.0063892092012</v>
      </c>
      <c r="W148" s="149">
        <v>5320.8220569480909</v>
      </c>
      <c r="X148" s="149">
        <v>2490.9596912708803</v>
      </c>
      <c r="Y148" s="149">
        <v>1460</v>
      </c>
      <c r="Z148" s="149">
        <v>447</v>
      </c>
    </row>
    <row r="149" spans="2:26" x14ac:dyDescent="0.25">
      <c r="B149" s="71" t="s">
        <v>212</v>
      </c>
      <c r="C149" s="71">
        <v>12.306669385587874</v>
      </c>
      <c r="E149">
        <v>840</v>
      </c>
      <c r="G149" s="160">
        <v>720</v>
      </c>
      <c r="H149" s="71">
        <v>57</v>
      </c>
      <c r="I149" s="123">
        <f t="shared" ref="I149:I158" si="8">H149/$H$160</f>
        <v>9.5000000000000001E-2</v>
      </c>
      <c r="Q149" s="149">
        <v>114.53506443012338</v>
      </c>
      <c r="R149" s="149">
        <v>2085.3984473738547</v>
      </c>
      <c r="S149" s="149">
        <v>1970.8633829437313</v>
      </c>
      <c r="T149" s="150">
        <v>5.3475000000000009E-2</v>
      </c>
      <c r="U149" s="149">
        <v>51431.643909600651</v>
      </c>
      <c r="V149" s="149">
        <v>2588.7584841932357</v>
      </c>
      <c r="W149" s="149">
        <v>5187.4647234383719</v>
      </c>
      <c r="X149" s="149">
        <v>2635.3030117509215</v>
      </c>
      <c r="Y149" s="149">
        <v>1384</v>
      </c>
      <c r="Z149" s="149">
        <v>465</v>
      </c>
    </row>
    <row r="150" spans="2:26" x14ac:dyDescent="0.25">
      <c r="B150" s="71" t="s">
        <v>213</v>
      </c>
      <c r="C150" s="71">
        <v>1011</v>
      </c>
      <c r="E150">
        <v>960</v>
      </c>
      <c r="G150" s="160">
        <v>840</v>
      </c>
      <c r="H150" s="71">
        <v>62</v>
      </c>
      <c r="I150" s="123">
        <f t="shared" si="8"/>
        <v>0.10333333333333333</v>
      </c>
      <c r="Q150" s="149">
        <v>-178.55482748382337</v>
      </c>
      <c r="R150" s="149">
        <v>2085.3984473738547</v>
      </c>
      <c r="S150" s="149">
        <v>2263.953274857678</v>
      </c>
      <c r="T150" s="150">
        <v>5.3475000000000009E-2</v>
      </c>
      <c r="U150" s="149">
        <v>50553.490804170069</v>
      </c>
      <c r="V150" s="149">
        <v>2592.4690500676711</v>
      </c>
      <c r="W150" s="149">
        <v>5101.1152110922339</v>
      </c>
      <c r="X150" s="149">
        <v>2538.4264878996028</v>
      </c>
      <c r="Y150" s="149">
        <v>471</v>
      </c>
      <c r="Z150" s="149">
        <v>313</v>
      </c>
    </row>
    <row r="151" spans="2:26" x14ac:dyDescent="0.25">
      <c r="B151" s="71" t="s">
        <v>214</v>
      </c>
      <c r="C151" s="71">
        <v>931</v>
      </c>
      <c r="E151">
        <v>1080</v>
      </c>
      <c r="G151" s="160">
        <v>960</v>
      </c>
      <c r="H151" s="71">
        <v>76</v>
      </c>
      <c r="I151" s="123">
        <f t="shared" si="8"/>
        <v>0.12666666666666668</v>
      </c>
      <c r="Q151" s="149">
        <v>459.09397621946005</v>
      </c>
      <c r="R151" s="149">
        <v>2085.3984473738547</v>
      </c>
      <c r="S151" s="149">
        <v>1626.3044711543946</v>
      </c>
      <c r="T151" s="150">
        <v>5.3475000000000009E-2</v>
      </c>
      <c r="U151" s="149">
        <v>50796.08144269311</v>
      </c>
      <c r="V151" s="149">
        <v>2555.2467724109952</v>
      </c>
      <c r="W151" s="149">
        <v>5033.4643734593456</v>
      </c>
      <c r="X151" s="149">
        <v>2602.9512463413084</v>
      </c>
      <c r="Y151" s="149">
        <v>1043</v>
      </c>
      <c r="Z151" s="149">
        <v>821</v>
      </c>
    </row>
    <row r="152" spans="2:26" x14ac:dyDescent="0.25">
      <c r="B152" s="71" t="s">
        <v>215</v>
      </c>
      <c r="C152" s="71">
        <v>301.45060427821255</v>
      </c>
      <c r="E152">
        <v>1200</v>
      </c>
      <c r="G152" s="160">
        <v>1080</v>
      </c>
      <c r="H152" s="71">
        <v>95</v>
      </c>
      <c r="I152" s="123">
        <f t="shared" si="8"/>
        <v>0.15833333333333333</v>
      </c>
      <c r="Q152" s="149">
        <v>548.08967194039315</v>
      </c>
      <c r="R152" s="149">
        <v>2085.3984473738547</v>
      </c>
      <c r="S152" s="149">
        <v>1537.3087754334615</v>
      </c>
      <c r="T152" s="150">
        <v>5.3475000000000009E-2</v>
      </c>
      <c r="U152" s="149">
        <v>50649.98506264454</v>
      </c>
      <c r="V152" s="149">
        <v>2634.6276423917711</v>
      </c>
      <c r="W152" s="149">
        <v>5026.1333643412945</v>
      </c>
      <c r="X152" s="149">
        <v>2491.0496250811834</v>
      </c>
      <c r="Y152" s="149">
        <v>1438</v>
      </c>
      <c r="Z152" s="149">
        <v>431</v>
      </c>
    </row>
    <row r="153" spans="2:26" x14ac:dyDescent="0.25">
      <c r="B153" s="71" t="s">
        <v>216</v>
      </c>
      <c r="C153" s="71">
        <v>90872.466819699504</v>
      </c>
      <c r="E153">
        <v>1320</v>
      </c>
      <c r="G153" s="160">
        <v>1200</v>
      </c>
      <c r="H153" s="71">
        <v>77</v>
      </c>
      <c r="I153" s="123">
        <f t="shared" si="8"/>
        <v>0.12833333333333333</v>
      </c>
      <c r="Q153" s="149">
        <v>-1014.137323671991</v>
      </c>
      <c r="R153" s="149">
        <v>2049.5414942627558</v>
      </c>
      <c r="S153" s="149">
        <v>3063.6788179347468</v>
      </c>
      <c r="T153" s="150">
        <v>4.1891666666666667E-2</v>
      </c>
      <c r="U153" s="149">
        <v>52400.375015426951</v>
      </c>
      <c r="V153" s="149">
        <v>2636.7689861362182</v>
      </c>
      <c r="W153" s="149">
        <v>5163.3118785061042</v>
      </c>
      <c r="X153" s="149">
        <v>2536.1571668277411</v>
      </c>
      <c r="Y153" s="149">
        <v>1109</v>
      </c>
      <c r="Z153" s="149">
        <v>418</v>
      </c>
    </row>
    <row r="154" spans="2:26" x14ac:dyDescent="0.25">
      <c r="B154" s="71" t="s">
        <v>217</v>
      </c>
      <c r="C154" s="71">
        <v>-0.46676378204922875</v>
      </c>
      <c r="E154">
        <v>1440</v>
      </c>
      <c r="G154" s="160">
        <v>1320</v>
      </c>
      <c r="H154" s="71">
        <v>80</v>
      </c>
      <c r="I154" s="123">
        <f t="shared" si="8"/>
        <v>0.13333333333333333</v>
      </c>
      <c r="Q154" s="149">
        <v>101.29122957047252</v>
      </c>
      <c r="R154" s="149">
        <v>2085.3984473738547</v>
      </c>
      <c r="S154" s="149">
        <v>1984.1072178033821</v>
      </c>
      <c r="T154" s="150">
        <v>5.3475000000000009E-2</v>
      </c>
      <c r="U154" s="149">
        <v>51529.423879256334</v>
      </c>
      <c r="V154" s="149">
        <v>2661.9345886002766</v>
      </c>
      <c r="W154" s="149">
        <v>5231.5951732620342</v>
      </c>
      <c r="X154" s="149">
        <v>2560.2216336013325</v>
      </c>
      <c r="Y154" s="149">
        <v>1299</v>
      </c>
      <c r="Z154" s="149">
        <v>589</v>
      </c>
    </row>
    <row r="155" spans="2:26" x14ac:dyDescent="0.25">
      <c r="B155" s="71" t="s">
        <v>218</v>
      </c>
      <c r="C155" s="71">
        <v>-0.11987469687412798</v>
      </c>
      <c r="E155">
        <v>1560</v>
      </c>
      <c r="G155" s="160">
        <v>1440</v>
      </c>
      <c r="H155" s="71">
        <v>43</v>
      </c>
      <c r="I155" s="123">
        <f t="shared" si="8"/>
        <v>7.166666666666667E-2</v>
      </c>
      <c r="Q155" s="149">
        <v>-925.27837144126306</v>
      </c>
      <c r="R155" s="149">
        <v>2071.0096039323103</v>
      </c>
      <c r="S155" s="149">
        <v>2996.2879753735733</v>
      </c>
      <c r="T155" s="150">
        <v>4.8841666666666672E-2</v>
      </c>
      <c r="U155" s="149">
        <v>52586.347157408134</v>
      </c>
      <c r="V155" s="149">
        <v>2578.3616650910826</v>
      </c>
      <c r="W155" s="149">
        <v>5135.8866512401964</v>
      </c>
      <c r="X155" s="149">
        <v>2652.2004103214249</v>
      </c>
      <c r="Y155" s="149">
        <v>986</v>
      </c>
      <c r="Z155" s="149">
        <v>781</v>
      </c>
    </row>
    <row r="156" spans="2:26" x14ac:dyDescent="0.25">
      <c r="B156" s="71" t="s">
        <v>219</v>
      </c>
      <c r="C156" s="71">
        <v>1601</v>
      </c>
      <c r="E156">
        <v>1680</v>
      </c>
      <c r="G156" s="160">
        <v>1560</v>
      </c>
      <c r="H156" s="71">
        <v>33</v>
      </c>
      <c r="I156" s="123">
        <f t="shared" si="8"/>
        <v>5.5E-2</v>
      </c>
      <c r="Q156" s="149">
        <v>-327.917557579603</v>
      </c>
      <c r="R156" s="149">
        <v>2085.3984473738547</v>
      </c>
      <c r="S156" s="149">
        <v>2413.3160049534577</v>
      </c>
      <c r="T156" s="150">
        <v>5.3475000000000009E-2</v>
      </c>
      <c r="U156" s="149">
        <v>51927.056667183402</v>
      </c>
      <c r="V156" s="149">
        <v>2525.3003979999658</v>
      </c>
      <c r="W156" s="149">
        <v>5178.1380287973598</v>
      </c>
      <c r="X156" s="149">
        <v>2591.4347726557962</v>
      </c>
      <c r="Y156" s="149">
        <v>1282</v>
      </c>
      <c r="Z156" s="149">
        <v>626</v>
      </c>
    </row>
    <row r="157" spans="2:26" x14ac:dyDescent="0.25">
      <c r="B157" s="71" t="s">
        <v>220</v>
      </c>
      <c r="C157" s="71">
        <v>177</v>
      </c>
      <c r="E157">
        <v>1800</v>
      </c>
      <c r="G157" s="160">
        <v>1680</v>
      </c>
      <c r="H157" s="71">
        <v>8</v>
      </c>
      <c r="I157" s="123">
        <f t="shared" si="8"/>
        <v>1.3333333333333334E-2</v>
      </c>
      <c r="Q157" s="149">
        <v>-717.96502455550763</v>
      </c>
      <c r="R157" s="149">
        <v>2085.3984473738547</v>
      </c>
      <c r="S157" s="149">
        <v>2803.3634719293623</v>
      </c>
      <c r="T157" s="150">
        <v>5.3475000000000009E-2</v>
      </c>
      <c r="U157" s="149">
        <v>51933.319801797203</v>
      </c>
      <c r="V157" s="149">
        <v>2557.1181250599261</v>
      </c>
      <c r="W157" s="149">
        <v>5130.5209318985471</v>
      </c>
      <c r="X157" s="149">
        <v>2554.9379433885656</v>
      </c>
      <c r="Y157" s="149">
        <v>1076</v>
      </c>
      <c r="Z157" s="149">
        <v>403</v>
      </c>
    </row>
    <row r="158" spans="2:26" x14ac:dyDescent="0.25">
      <c r="B158" s="71" t="s">
        <v>221</v>
      </c>
      <c r="C158" s="71">
        <v>1778</v>
      </c>
      <c r="G158" s="160">
        <v>1800</v>
      </c>
      <c r="H158" s="71">
        <v>4</v>
      </c>
      <c r="I158" s="123">
        <f t="shared" si="8"/>
        <v>6.6666666666666671E-3</v>
      </c>
      <c r="Q158" s="149">
        <v>774.68749266343821</v>
      </c>
      <c r="R158" s="149">
        <v>2085.3984473738547</v>
      </c>
      <c r="S158" s="149">
        <v>1310.7109547104164</v>
      </c>
      <c r="T158" s="150">
        <v>5.3475000000000009E-2</v>
      </c>
      <c r="U158" s="149">
        <v>49360.207960980289</v>
      </c>
      <c r="V158" s="149">
        <v>2588.4767249187935</v>
      </c>
      <c r="W158" s="149">
        <v>4926.5203423509492</v>
      </c>
      <c r="X158" s="149">
        <v>2407.2837387840627</v>
      </c>
      <c r="Y158" s="149">
        <v>738</v>
      </c>
      <c r="Z158" s="149">
        <v>354</v>
      </c>
    </row>
    <row r="159" spans="2:26" ht="15.75" thickBot="1" x14ac:dyDescent="0.3">
      <c r="B159" s="71" t="s">
        <v>222</v>
      </c>
      <c r="C159" s="71">
        <v>599085</v>
      </c>
      <c r="G159" s="155">
        <v>1850</v>
      </c>
      <c r="H159" s="155">
        <v>0</v>
      </c>
      <c r="I159" s="166">
        <f>H159/$H$160</f>
        <v>0</v>
      </c>
      <c r="Q159" s="149">
        <v>-1148.8837957789874</v>
      </c>
      <c r="R159" s="149">
        <v>2085.3984473738547</v>
      </c>
      <c r="S159" s="149">
        <v>3234.2822431528421</v>
      </c>
      <c r="T159" s="150">
        <v>5.3475000000000009E-2</v>
      </c>
      <c r="U159" s="149">
        <v>52735.900293597275</v>
      </c>
      <c r="V159" s="149">
        <v>2521.5126575770028</v>
      </c>
      <c r="W159" s="149">
        <v>5432.4944473021415</v>
      </c>
      <c r="X159" s="149">
        <v>2557.501923238618</v>
      </c>
      <c r="Y159" s="149">
        <v>838</v>
      </c>
      <c r="Z159" s="149">
        <v>636</v>
      </c>
    </row>
    <row r="160" spans="2:26" ht="15.75" thickBot="1" x14ac:dyDescent="0.3">
      <c r="B160" s="155" t="s">
        <v>223</v>
      </c>
      <c r="C160" s="155">
        <v>600</v>
      </c>
      <c r="G160" s="160" t="s">
        <v>230</v>
      </c>
      <c r="H160" s="71">
        <f>SUM(H148:H159)</f>
        <v>600</v>
      </c>
      <c r="I160" s="123">
        <f>SUM(I148:I159)</f>
        <v>1</v>
      </c>
      <c r="Q160" s="149">
        <v>-681.19306777655584</v>
      </c>
      <c r="R160" s="149">
        <v>2085.3984473738547</v>
      </c>
      <c r="S160" s="149">
        <v>2766.5915151504105</v>
      </c>
      <c r="T160" s="150">
        <v>5.3475000000000009E-2</v>
      </c>
      <c r="U160" s="149">
        <v>52083.60882804032</v>
      </c>
      <c r="V160" s="149">
        <v>2575.5172609871811</v>
      </c>
      <c r="W160" s="149">
        <v>5163.7697033973382</v>
      </c>
      <c r="X160" s="149">
        <v>2598.5440081793286</v>
      </c>
      <c r="Y160" s="149">
        <v>1105</v>
      </c>
      <c r="Z160" s="149">
        <v>475</v>
      </c>
    </row>
    <row r="161" spans="2:26" x14ac:dyDescent="0.25">
      <c r="G161" s="71"/>
      <c r="H161" s="71"/>
      <c r="Q161" s="149">
        <v>-756.72811886469981</v>
      </c>
      <c r="R161" s="149">
        <v>2056.6821673019708</v>
      </c>
      <c r="S161" s="149">
        <v>2813.4102861666706</v>
      </c>
      <c r="T161" s="150">
        <v>4.4208333333333336E-2</v>
      </c>
      <c r="U161" s="149">
        <v>52278.888412015556</v>
      </c>
      <c r="V161" s="149">
        <v>2509.4499944348713</v>
      </c>
      <c r="W161" s="149">
        <v>5325.4981080609841</v>
      </c>
      <c r="X161" s="149">
        <v>2611.6389902728961</v>
      </c>
      <c r="Y161" s="149">
        <v>896</v>
      </c>
      <c r="Z161" s="149">
        <v>712</v>
      </c>
    </row>
    <row r="162" spans="2:26" ht="15.75" thickBot="1" x14ac:dyDescent="0.3">
      <c r="G162" s="147"/>
      <c r="H162" s="147"/>
      <c r="Q162" s="149">
        <v>306.42900971475524</v>
      </c>
      <c r="R162" s="149">
        <v>2056.6821673019708</v>
      </c>
      <c r="S162" s="149">
        <v>1750.2531575872156</v>
      </c>
      <c r="T162" s="150">
        <v>4.4208333333333336E-2</v>
      </c>
      <c r="U162" s="149">
        <v>50470.569618610469</v>
      </c>
      <c r="V162" s="149">
        <v>2524.7227914859482</v>
      </c>
      <c r="W162" s="149">
        <v>5034.7647914001836</v>
      </c>
      <c r="X162" s="149">
        <v>2577.727127201857</v>
      </c>
      <c r="Y162" s="149">
        <v>592</v>
      </c>
      <c r="Z162" s="149">
        <v>846</v>
      </c>
    </row>
    <row r="163" spans="2:26" x14ac:dyDescent="0.25">
      <c r="B163" s="159" t="s">
        <v>254</v>
      </c>
      <c r="C163" s="157"/>
      <c r="Q163" s="149">
        <v>-1639.7484746629466</v>
      </c>
      <c r="R163" s="149">
        <v>2071.0096039323103</v>
      </c>
      <c r="S163" s="149">
        <v>3710.7580785952568</v>
      </c>
      <c r="T163" s="150">
        <v>4.8841666666666672E-2</v>
      </c>
      <c r="U163" s="149">
        <v>52835.367102686738</v>
      </c>
      <c r="V163" s="149">
        <v>2656.6377269909949</v>
      </c>
      <c r="W163" s="149">
        <v>5166.5358929265849</v>
      </c>
      <c r="X163" s="149">
        <v>2776.2074229866234</v>
      </c>
      <c r="Y163" s="149">
        <v>474</v>
      </c>
      <c r="Z163" s="149">
        <v>416</v>
      </c>
    </row>
    <row r="164" spans="2:26" ht="15.75" thickBot="1" x14ac:dyDescent="0.3">
      <c r="B164" s="71"/>
      <c r="C164" s="71"/>
      <c r="E164" t="s">
        <v>224</v>
      </c>
      <c r="Q164" s="149">
        <v>540.16995417737803</v>
      </c>
      <c r="R164" s="149">
        <v>2085.3984473738547</v>
      </c>
      <c r="S164" s="149">
        <v>1545.2284931964766</v>
      </c>
      <c r="T164" s="150">
        <v>5.3475000000000009E-2</v>
      </c>
      <c r="U164" s="149">
        <v>50974.341449527317</v>
      </c>
      <c r="V164" s="149">
        <v>2536.9722092030697</v>
      </c>
      <c r="W164" s="149">
        <v>5113.3827334495745</v>
      </c>
      <c r="X164" s="149">
        <v>2589.9124288406174</v>
      </c>
      <c r="Y164" s="149">
        <v>1238</v>
      </c>
      <c r="Z164" s="149">
        <v>857</v>
      </c>
    </row>
    <row r="165" spans="2:26" x14ac:dyDescent="0.25">
      <c r="B165" s="71" t="s">
        <v>211</v>
      </c>
      <c r="C165" s="71">
        <v>601.375</v>
      </c>
      <c r="E165">
        <v>100</v>
      </c>
      <c r="G165" s="156" t="s">
        <v>267</v>
      </c>
      <c r="H165" s="156" t="s">
        <v>243</v>
      </c>
      <c r="I165" s="156" t="s">
        <v>271</v>
      </c>
      <c r="Q165" s="149">
        <v>-1682.5409982876195</v>
      </c>
      <c r="R165" s="149">
        <v>2085.3984473738547</v>
      </c>
      <c r="S165" s="149">
        <v>3767.9394456614741</v>
      </c>
      <c r="T165" s="150">
        <v>5.3475000000000009E-2</v>
      </c>
      <c r="U165" s="149">
        <v>53092.736684638949</v>
      </c>
      <c r="V165" s="149">
        <v>2544.223133329775</v>
      </c>
      <c r="W165" s="149">
        <v>5239.3673038161514</v>
      </c>
      <c r="X165" s="149">
        <v>2457.6834788777182</v>
      </c>
      <c r="Y165" s="149">
        <v>853</v>
      </c>
      <c r="Z165" s="149">
        <v>581</v>
      </c>
    </row>
    <row r="166" spans="2:26" x14ac:dyDescent="0.25">
      <c r="B166" s="71" t="s">
        <v>212</v>
      </c>
      <c r="C166" s="71">
        <v>7.4231350792345934</v>
      </c>
      <c r="E166">
        <v>200</v>
      </c>
      <c r="G166" s="160">
        <v>100</v>
      </c>
      <c r="H166" s="71">
        <v>1</v>
      </c>
      <c r="I166" s="123">
        <f>H166/$H$177</f>
        <v>1.6666666666666668E-3</v>
      </c>
      <c r="Q166" s="149">
        <v>-788.19673389622312</v>
      </c>
      <c r="R166" s="149">
        <v>2085.3984473738547</v>
      </c>
      <c r="S166" s="149">
        <v>2873.5951812700778</v>
      </c>
      <c r="T166" s="150">
        <v>5.3475000000000009E-2</v>
      </c>
      <c r="U166" s="149">
        <v>52356.522009714783</v>
      </c>
      <c r="V166" s="149">
        <v>2574.6114956974707</v>
      </c>
      <c r="W166" s="149">
        <v>5300.1924125666219</v>
      </c>
      <c r="X166" s="149">
        <v>2542.1856633246375</v>
      </c>
      <c r="Y166" s="149">
        <v>994</v>
      </c>
      <c r="Z166" s="149">
        <v>646</v>
      </c>
    </row>
    <row r="167" spans="2:26" x14ac:dyDescent="0.25">
      <c r="B167" s="71" t="s">
        <v>213</v>
      </c>
      <c r="C167" s="71">
        <v>597</v>
      </c>
      <c r="E167">
        <v>300</v>
      </c>
      <c r="G167" s="160">
        <v>200</v>
      </c>
      <c r="H167" s="71">
        <v>4</v>
      </c>
      <c r="I167" s="123">
        <f t="shared" ref="I167:I176" si="9">H167/$H$177</f>
        <v>6.6666666666666671E-3</v>
      </c>
      <c r="Q167" s="149">
        <v>1364.8601279534359</v>
      </c>
      <c r="R167" s="149">
        <v>2085.3984473738547</v>
      </c>
      <c r="S167" s="149">
        <v>720.5383194204187</v>
      </c>
      <c r="T167" s="150">
        <v>5.3475000000000009E-2</v>
      </c>
      <c r="U167" s="149">
        <v>49412.379755552429</v>
      </c>
      <c r="V167" s="149">
        <v>2547.3741743146056</v>
      </c>
      <c r="W167" s="149">
        <v>4933.0747683697309</v>
      </c>
      <c r="X167" s="149">
        <v>2509.7194520541034</v>
      </c>
      <c r="Y167" s="149">
        <v>1203</v>
      </c>
      <c r="Z167" s="149">
        <v>611</v>
      </c>
    </row>
    <row r="168" spans="2:26" x14ac:dyDescent="0.25">
      <c r="B168" s="71" t="s">
        <v>214</v>
      </c>
      <c r="C168" s="71">
        <v>636</v>
      </c>
      <c r="E168">
        <v>400</v>
      </c>
      <c r="G168" s="160">
        <v>300</v>
      </c>
      <c r="H168" s="71">
        <v>22</v>
      </c>
      <c r="I168" s="123">
        <f t="shared" si="9"/>
        <v>3.6666666666666667E-2</v>
      </c>
      <c r="Q168" s="149">
        <v>-383.43934795752102</v>
      </c>
      <c r="R168" s="149">
        <v>2085.3984473738547</v>
      </c>
      <c r="S168" s="149">
        <v>2468.8377953313757</v>
      </c>
      <c r="T168" s="150">
        <v>5.3475000000000009E-2</v>
      </c>
      <c r="U168" s="149">
        <v>52186.698064424294</v>
      </c>
      <c r="V168" s="149">
        <v>2593.4831462565885</v>
      </c>
      <c r="W168" s="149">
        <v>5269.945989861475</v>
      </c>
      <c r="X168" s="149">
        <v>2516.6832226035567</v>
      </c>
      <c r="Y168" s="149">
        <v>1224</v>
      </c>
      <c r="Z168" s="149">
        <v>789</v>
      </c>
    </row>
    <row r="169" spans="2:26" x14ac:dyDescent="0.25">
      <c r="B169" s="71" t="s">
        <v>215</v>
      </c>
      <c r="C169" s="71">
        <v>181.82893235879129</v>
      </c>
      <c r="E169">
        <v>500</v>
      </c>
      <c r="G169" s="160">
        <v>400</v>
      </c>
      <c r="H169" s="71">
        <v>55</v>
      </c>
      <c r="I169" s="123">
        <f t="shared" si="9"/>
        <v>9.166666666666666E-2</v>
      </c>
      <c r="Q169" s="149">
        <v>548.42116117523756</v>
      </c>
      <c r="R169" s="149">
        <v>2056.6821673019708</v>
      </c>
      <c r="S169" s="149">
        <v>1508.2610061267333</v>
      </c>
      <c r="T169" s="150">
        <v>4.4208333333333336E-2</v>
      </c>
      <c r="U169" s="149">
        <v>50363.501157096529</v>
      </c>
      <c r="V169" s="149">
        <v>2696.9817515517898</v>
      </c>
      <c r="W169" s="149">
        <v>5062.338704307761</v>
      </c>
      <c r="X169" s="149">
        <v>2616.3159820400988</v>
      </c>
      <c r="Y169" s="149">
        <v>733</v>
      </c>
      <c r="Z169" s="149">
        <v>662</v>
      </c>
    </row>
    <row r="170" spans="2:26" x14ac:dyDescent="0.25">
      <c r="B170" s="71" t="s">
        <v>216</v>
      </c>
      <c r="C170" s="71">
        <v>33061.7606427379</v>
      </c>
      <c r="E170">
        <v>600</v>
      </c>
      <c r="G170" s="160">
        <v>500</v>
      </c>
      <c r="H170" s="71">
        <v>101</v>
      </c>
      <c r="I170" s="123">
        <f t="shared" si="9"/>
        <v>0.16833333333333333</v>
      </c>
      <c r="Q170" s="149">
        <v>-44.3231796272662</v>
      </c>
      <c r="R170" s="149">
        <v>2049.5414942627558</v>
      </c>
      <c r="S170" s="149">
        <v>2093.864673890022</v>
      </c>
      <c r="T170" s="150">
        <v>4.1891666666666667E-2</v>
      </c>
      <c r="U170" s="149">
        <v>51253.117133646825</v>
      </c>
      <c r="V170" s="149">
        <v>2651.8615025838671</v>
      </c>
      <c r="W170" s="149">
        <v>5126.5888903973264</v>
      </c>
      <c r="X170" s="149">
        <v>2617.797436764648</v>
      </c>
      <c r="Y170" s="149">
        <v>708</v>
      </c>
      <c r="Z170" s="149">
        <v>824</v>
      </c>
    </row>
    <row r="171" spans="2:26" x14ac:dyDescent="0.25">
      <c r="B171" s="71" t="s">
        <v>217</v>
      </c>
      <c r="C171" s="71">
        <v>-0.44939788900191546</v>
      </c>
      <c r="E171">
        <v>700</v>
      </c>
      <c r="G171" s="160">
        <v>600</v>
      </c>
      <c r="H171" s="71">
        <v>125</v>
      </c>
      <c r="I171" s="123">
        <f t="shared" si="9"/>
        <v>0.20833333333333334</v>
      </c>
      <c r="Q171" s="149">
        <v>398.70377954760579</v>
      </c>
      <c r="R171" s="149">
        <v>2071.0096039323103</v>
      </c>
      <c r="S171" s="149">
        <v>1672.3058243847045</v>
      </c>
      <c r="T171" s="150">
        <v>4.8841666666666672E-2</v>
      </c>
      <c r="U171" s="149">
        <v>50241.359904820391</v>
      </c>
      <c r="V171" s="149">
        <v>2597.0385915075522</v>
      </c>
      <c r="W171" s="149">
        <v>5086.2572409826043</v>
      </c>
      <c r="X171" s="149">
        <v>2578.1433303108938</v>
      </c>
      <c r="Y171" s="149">
        <v>943</v>
      </c>
      <c r="Z171" s="149">
        <v>239</v>
      </c>
    </row>
    <row r="172" spans="2:26" x14ac:dyDescent="0.25">
      <c r="B172" s="71" t="s">
        <v>218</v>
      </c>
      <c r="C172" s="71">
        <v>3.1580960274819804E-2</v>
      </c>
      <c r="E172">
        <v>800</v>
      </c>
      <c r="G172" s="160">
        <v>700</v>
      </c>
      <c r="H172" s="71">
        <v>112</v>
      </c>
      <c r="I172" s="123">
        <f t="shared" si="9"/>
        <v>0.18666666666666668</v>
      </c>
      <c r="Q172" s="149">
        <v>855.50351082599718</v>
      </c>
      <c r="R172" s="149">
        <v>2056.6821673019708</v>
      </c>
      <c r="S172" s="149">
        <v>1201.1786564759736</v>
      </c>
      <c r="T172" s="150">
        <v>4.4208333333333336E-2</v>
      </c>
      <c r="U172" s="149">
        <v>50333.235159616881</v>
      </c>
      <c r="V172" s="149">
        <v>2588.6236749805839</v>
      </c>
      <c r="W172" s="149">
        <v>5054.1713885620557</v>
      </c>
      <c r="X172" s="149">
        <v>2603.4283139408144</v>
      </c>
      <c r="Y172" s="149">
        <v>1231</v>
      </c>
      <c r="Z172" s="149">
        <v>647</v>
      </c>
    </row>
    <row r="173" spans="2:26" x14ac:dyDescent="0.25">
      <c r="B173" s="71" t="s">
        <v>219</v>
      </c>
      <c r="C173" s="71">
        <v>955</v>
      </c>
      <c r="E173">
        <v>900</v>
      </c>
      <c r="G173" s="160">
        <v>800</v>
      </c>
      <c r="H173" s="71">
        <v>87</v>
      </c>
      <c r="I173" s="123">
        <f t="shared" si="9"/>
        <v>0.14499999999999999</v>
      </c>
      <c r="Q173" s="149">
        <v>-195.07583523942549</v>
      </c>
      <c r="R173" s="149">
        <v>2085.3984473738547</v>
      </c>
      <c r="S173" s="149">
        <v>2280.4742826132801</v>
      </c>
      <c r="T173" s="150">
        <v>5.3475000000000009E-2</v>
      </c>
      <c r="U173" s="149">
        <v>51479.906776683005</v>
      </c>
      <c r="V173" s="149">
        <v>2669.5383218153556</v>
      </c>
      <c r="W173" s="149">
        <v>5160.1056834952869</v>
      </c>
      <c r="X173" s="149">
        <v>2523.1314565672978</v>
      </c>
      <c r="Y173" s="149">
        <v>687</v>
      </c>
      <c r="Z173" s="149">
        <v>882</v>
      </c>
    </row>
    <row r="174" spans="2:26" x14ac:dyDescent="0.25">
      <c r="B174" s="71" t="s">
        <v>220</v>
      </c>
      <c r="C174" s="71">
        <v>90</v>
      </c>
      <c r="E174">
        <v>1000</v>
      </c>
      <c r="G174" s="160">
        <v>900</v>
      </c>
      <c r="H174" s="71">
        <v>60</v>
      </c>
      <c r="I174" s="123">
        <f t="shared" si="9"/>
        <v>0.1</v>
      </c>
      <c r="Q174" s="149">
        <v>-1195.0294366040243</v>
      </c>
      <c r="R174" s="149">
        <v>2071.0096039323103</v>
      </c>
      <c r="S174" s="149">
        <v>3266.0390405363346</v>
      </c>
      <c r="T174" s="150">
        <v>4.8841666666666672E-2</v>
      </c>
      <c r="U174" s="149">
        <v>53116.226816707233</v>
      </c>
      <c r="V174" s="149">
        <v>2540.5843584522968</v>
      </c>
      <c r="W174" s="149">
        <v>5362.0011380187279</v>
      </c>
      <c r="X174" s="149">
        <v>2562.5540580273268</v>
      </c>
      <c r="Y174" s="149">
        <v>1211</v>
      </c>
      <c r="Z174" s="149">
        <v>650</v>
      </c>
    </row>
    <row r="175" spans="2:26" x14ac:dyDescent="0.25">
      <c r="B175" s="71" t="s">
        <v>221</v>
      </c>
      <c r="C175" s="71">
        <v>1045</v>
      </c>
      <c r="G175" s="160">
        <v>1000</v>
      </c>
      <c r="H175" s="71">
        <v>28</v>
      </c>
      <c r="I175" s="123">
        <f t="shared" si="9"/>
        <v>4.6666666666666669E-2</v>
      </c>
      <c r="Q175" s="149">
        <v>953.5949544933992</v>
      </c>
      <c r="R175" s="149">
        <v>2085.3984473738547</v>
      </c>
      <c r="S175" s="149">
        <v>1131.8034928804555</v>
      </c>
      <c r="T175" s="150">
        <v>5.3475000000000009E-2</v>
      </c>
      <c r="U175" s="149">
        <v>49797.780474001767</v>
      </c>
      <c r="V175" s="149">
        <v>2613.9994947869336</v>
      </c>
      <c r="W175" s="149">
        <v>4907.9844689402062</v>
      </c>
      <c r="X175" s="149">
        <v>2551.5036826355927</v>
      </c>
      <c r="Y175" s="149">
        <v>1229</v>
      </c>
      <c r="Z175" s="149">
        <v>373</v>
      </c>
    </row>
    <row r="176" spans="2:26" ht="15.75" thickBot="1" x14ac:dyDescent="0.3">
      <c r="B176" s="71" t="s">
        <v>222</v>
      </c>
      <c r="C176" s="71">
        <v>360825</v>
      </c>
      <c r="G176" s="155">
        <v>1100</v>
      </c>
      <c r="H176" s="155">
        <v>5</v>
      </c>
      <c r="I176" s="166">
        <f t="shared" si="9"/>
        <v>8.3333333333333332E-3</v>
      </c>
      <c r="Q176" s="149">
        <v>770.9471551118902</v>
      </c>
      <c r="R176" s="149">
        <v>2085.3984473738547</v>
      </c>
      <c r="S176" s="149">
        <v>1314.4512922619645</v>
      </c>
      <c r="T176" s="150">
        <v>5.3475000000000009E-2</v>
      </c>
      <c r="U176" s="149">
        <v>50528.163948737187</v>
      </c>
      <c r="V176" s="149">
        <v>2530.995798727763</v>
      </c>
      <c r="W176" s="149">
        <v>5010.9191671837443</v>
      </c>
      <c r="X176" s="149">
        <v>2581.6464059597611</v>
      </c>
      <c r="Y176" s="149">
        <v>1324</v>
      </c>
      <c r="Z176" s="149">
        <v>730</v>
      </c>
    </row>
    <row r="177" spans="2:26" ht="15.75" thickBot="1" x14ac:dyDescent="0.3">
      <c r="B177" s="155" t="s">
        <v>223</v>
      </c>
      <c r="C177" s="155">
        <v>600</v>
      </c>
      <c r="G177" t="s">
        <v>230</v>
      </c>
      <c r="H177">
        <f>SUM(H166:H176)</f>
        <v>600</v>
      </c>
      <c r="I177" s="123">
        <f>SUM(I166:I176)</f>
        <v>0.99999999999999989</v>
      </c>
      <c r="Q177" s="149">
        <v>-493.9012109603068</v>
      </c>
      <c r="R177" s="149">
        <v>2071.0096039323103</v>
      </c>
      <c r="S177" s="149">
        <v>2564.9108148926171</v>
      </c>
      <c r="T177" s="150">
        <v>4.8841666666666672E-2</v>
      </c>
      <c r="U177" s="149">
        <v>52003.238347978804</v>
      </c>
      <c r="V177" s="149">
        <v>2552.378017268803</v>
      </c>
      <c r="W177" s="149">
        <v>5205.2548664076712</v>
      </c>
      <c r="X177" s="149">
        <v>2542.9284841480958</v>
      </c>
      <c r="Y177" s="149">
        <v>1117</v>
      </c>
      <c r="Z177" s="149">
        <v>672</v>
      </c>
    </row>
    <row r="178" spans="2:26" x14ac:dyDescent="0.25">
      <c r="Q178" s="149">
        <v>-91.853408302054959</v>
      </c>
      <c r="R178" s="149">
        <v>2056.6821673019708</v>
      </c>
      <c r="S178" s="149">
        <v>2148.5355756040258</v>
      </c>
      <c r="T178" s="150">
        <v>4.4208333333333336E-2</v>
      </c>
      <c r="U178" s="149">
        <v>51624.985771789026</v>
      </c>
      <c r="V178" s="149">
        <v>2585.0239227542988</v>
      </c>
      <c r="W178" s="149">
        <v>5247.5612791029134</v>
      </c>
      <c r="X178" s="149">
        <v>2589.1926388883239</v>
      </c>
      <c r="Y178" s="149">
        <v>974</v>
      </c>
      <c r="Z178" s="149">
        <v>836</v>
      </c>
    </row>
    <row r="179" spans="2:26" x14ac:dyDescent="0.25">
      <c r="Q179" s="149">
        <v>-731.73912144164024</v>
      </c>
      <c r="R179" s="149">
        <v>2085.3984473738547</v>
      </c>
      <c r="S179" s="149">
        <v>2817.1375688154949</v>
      </c>
      <c r="T179" s="150">
        <v>5.3475000000000009E-2</v>
      </c>
      <c r="U179" s="149">
        <v>52179.541566508939</v>
      </c>
      <c r="V179" s="149">
        <v>2653.026655549731</v>
      </c>
      <c r="W179" s="149">
        <v>5165.7256134086529</v>
      </c>
      <c r="X179" s="149">
        <v>2579.8288749927215</v>
      </c>
      <c r="Y179" s="149">
        <v>1013</v>
      </c>
      <c r="Z179" s="149">
        <v>539</v>
      </c>
    </row>
    <row r="180" spans="2:26" x14ac:dyDescent="0.25">
      <c r="Q180" s="149">
        <v>-1444.5004440417379</v>
      </c>
      <c r="R180" s="149">
        <v>2085.3984473738547</v>
      </c>
      <c r="S180" s="149">
        <v>3529.8988914155925</v>
      </c>
      <c r="T180" s="150">
        <v>5.3475000000000009E-2</v>
      </c>
      <c r="U180" s="149">
        <v>52905.303110792345</v>
      </c>
      <c r="V180" s="149">
        <v>2574.5323778195707</v>
      </c>
      <c r="W180" s="149">
        <v>5257.718503299031</v>
      </c>
      <c r="X180" s="149">
        <v>2535.1401538657883</v>
      </c>
      <c r="Y180" s="149">
        <v>971</v>
      </c>
      <c r="Z180" s="149">
        <v>447</v>
      </c>
    </row>
    <row r="181" spans="2:26" x14ac:dyDescent="0.25">
      <c r="Q181" s="149">
        <v>-392.16944462270249</v>
      </c>
      <c r="R181" s="149">
        <v>2071.0096039323103</v>
      </c>
      <c r="S181" s="149">
        <v>2463.1790485550127</v>
      </c>
      <c r="T181" s="150">
        <v>4.8841666666666672E-2</v>
      </c>
      <c r="U181" s="149">
        <v>51908.652290874197</v>
      </c>
      <c r="V181" s="149">
        <v>2578.3835524122051</v>
      </c>
      <c r="W181" s="149">
        <v>5176.9943415479711</v>
      </c>
      <c r="X181" s="149">
        <v>2448.7621246817953</v>
      </c>
      <c r="Y181" s="149">
        <v>1290</v>
      </c>
      <c r="Z181" s="149">
        <v>628</v>
      </c>
    </row>
    <row r="182" spans="2:26" x14ac:dyDescent="0.25">
      <c r="Q182" s="149">
        <v>-491.59705369924632</v>
      </c>
      <c r="R182" s="149">
        <v>2085.3984473738547</v>
      </c>
      <c r="S182" s="149">
        <v>2576.995501073101</v>
      </c>
      <c r="T182" s="150">
        <v>5.3475000000000009E-2</v>
      </c>
      <c r="U182" s="149">
        <v>52443.917285159027</v>
      </c>
      <c r="V182" s="149">
        <v>2527.0661376806961</v>
      </c>
      <c r="W182" s="149">
        <v>5361.9283442016958</v>
      </c>
      <c r="X182" s="149">
        <v>2614.1399653967974</v>
      </c>
      <c r="Y182" s="149">
        <v>1219</v>
      </c>
      <c r="Z182" s="149">
        <v>793</v>
      </c>
    </row>
    <row r="183" spans="2:26" x14ac:dyDescent="0.25">
      <c r="Q183" s="149">
        <v>-1411.3813077476498</v>
      </c>
      <c r="R183" s="149">
        <v>2085.3984473738547</v>
      </c>
      <c r="S183" s="149">
        <v>3496.7797551215044</v>
      </c>
      <c r="T183" s="150">
        <v>5.3475000000000009E-2</v>
      </c>
      <c r="U183" s="149">
        <v>52605.007928039187</v>
      </c>
      <c r="V183" s="149">
        <v>2548.2414326071489</v>
      </c>
      <c r="W183" s="149">
        <v>5160.4736267414883</v>
      </c>
      <c r="X183" s="149">
        <v>2566.7797132502001</v>
      </c>
      <c r="Y183" s="149">
        <v>994</v>
      </c>
      <c r="Z183" s="149">
        <v>257</v>
      </c>
    </row>
    <row r="184" spans="2:26" x14ac:dyDescent="0.25">
      <c r="Q184" s="149">
        <v>-171.29232085527428</v>
      </c>
      <c r="R184" s="149">
        <v>2085.3984473738547</v>
      </c>
      <c r="S184" s="149">
        <v>2256.6907682291289</v>
      </c>
      <c r="T184" s="150">
        <v>5.3475000000000009E-2</v>
      </c>
      <c r="U184" s="149">
        <v>51869.49144635837</v>
      </c>
      <c r="V184" s="149">
        <v>2632.3859312085724</v>
      </c>
      <c r="W184" s="149">
        <v>5300.674870500643</v>
      </c>
      <c r="X184" s="149">
        <v>2601.0287228242837</v>
      </c>
      <c r="Y184" s="149">
        <v>888</v>
      </c>
      <c r="Z184" s="149">
        <v>919</v>
      </c>
    </row>
    <row r="185" spans="2:26" x14ac:dyDescent="0.25">
      <c r="Q185" s="149">
        <v>-363.88850650659106</v>
      </c>
      <c r="R185" s="149">
        <v>2085.3984473738547</v>
      </c>
      <c r="S185" s="149">
        <v>2449.2869538804457</v>
      </c>
      <c r="T185" s="150">
        <v>5.3475000000000009E-2</v>
      </c>
      <c r="U185" s="149">
        <v>51585.413543780436</v>
      </c>
      <c r="V185" s="149">
        <v>2533.2068844818377</v>
      </c>
      <c r="W185" s="149">
        <v>5149.1859779380702</v>
      </c>
      <c r="X185" s="149">
        <v>2570.873527471515</v>
      </c>
      <c r="Y185" s="149">
        <v>1091</v>
      </c>
      <c r="Z185" s="149">
        <v>472</v>
      </c>
    </row>
    <row r="186" spans="2:26" x14ac:dyDescent="0.25">
      <c r="Q186" s="149">
        <v>755.13944900272941</v>
      </c>
      <c r="R186" s="149">
        <v>2085.3984473738547</v>
      </c>
      <c r="S186" s="149">
        <v>1330.2589983711252</v>
      </c>
      <c r="T186" s="150">
        <v>5.3475000000000009E-2</v>
      </c>
      <c r="U186" s="149">
        <v>50995.75786402823</v>
      </c>
      <c r="V186" s="149">
        <v>2646.1149295939017</v>
      </c>
      <c r="W186" s="149">
        <v>5137.8830279777776</v>
      </c>
      <c r="X186" s="149">
        <v>2618.3976969541841</v>
      </c>
      <c r="Y186" s="149">
        <v>1270</v>
      </c>
      <c r="Z186" s="149">
        <v>953</v>
      </c>
    </row>
    <row r="187" spans="2:26" x14ac:dyDescent="0.25">
      <c r="Q187" s="149">
        <v>-1034.9749504907331</v>
      </c>
      <c r="R187" s="149">
        <v>2085.3984473738547</v>
      </c>
      <c r="S187" s="149">
        <v>3120.3733978645878</v>
      </c>
      <c r="T187" s="150">
        <v>5.3475000000000009E-2</v>
      </c>
      <c r="U187" s="149">
        <v>52442.40738864283</v>
      </c>
      <c r="V187" s="149">
        <v>2487.8471886682664</v>
      </c>
      <c r="W187" s="149">
        <v>5308.0569805264622</v>
      </c>
      <c r="X187" s="149">
        <v>2566.4980105789086</v>
      </c>
      <c r="Y187" s="149">
        <v>675</v>
      </c>
      <c r="Z187" s="149">
        <v>797</v>
      </c>
    </row>
    <row r="188" spans="2:26" x14ac:dyDescent="0.25">
      <c r="Q188" s="149">
        <v>-2119.6530020893229</v>
      </c>
      <c r="R188" s="149">
        <v>2056.6821673019708</v>
      </c>
      <c r="S188" s="149">
        <v>4176.3351693912937</v>
      </c>
      <c r="T188" s="150">
        <v>4.4208333333333336E-2</v>
      </c>
      <c r="U188" s="149">
        <v>54081.715331180152</v>
      </c>
      <c r="V188" s="149">
        <v>2562.9254260013577</v>
      </c>
      <c r="W188" s="149">
        <v>5394.7093661372901</v>
      </c>
      <c r="X188" s="149">
        <v>2612.1231157639231</v>
      </c>
      <c r="Y188" s="149">
        <v>1013</v>
      </c>
      <c r="Z188" s="149">
        <v>571</v>
      </c>
    </row>
    <row r="189" spans="2:26" x14ac:dyDescent="0.25">
      <c r="Q189" s="149">
        <v>-570.54623732553273</v>
      </c>
      <c r="R189" s="149">
        <v>2085.3984473738547</v>
      </c>
      <c r="S189" s="149">
        <v>2655.9446846993874</v>
      </c>
      <c r="T189" s="150">
        <v>5.3475000000000009E-2</v>
      </c>
      <c r="U189" s="149">
        <v>52794.401157487999</v>
      </c>
      <c r="V189" s="149">
        <v>2603.9124971350989</v>
      </c>
      <c r="W189" s="149">
        <v>5282.5496835586491</v>
      </c>
      <c r="X189" s="149">
        <v>2583.4696593815556</v>
      </c>
      <c r="Y189" s="149">
        <v>1252</v>
      </c>
      <c r="Z189" s="149">
        <v>1045</v>
      </c>
    </row>
    <row r="190" spans="2:26" x14ac:dyDescent="0.25">
      <c r="Q190" s="149">
        <v>-859.54610230412072</v>
      </c>
      <c r="R190" s="149">
        <v>2085.3984473738547</v>
      </c>
      <c r="S190" s="149">
        <v>2944.9445496779754</v>
      </c>
      <c r="T190" s="150">
        <v>5.3475000000000009E-2</v>
      </c>
      <c r="U190" s="149">
        <v>53080.400540872331</v>
      </c>
      <c r="V190" s="149">
        <v>2658.584058148539</v>
      </c>
      <c r="W190" s="149">
        <v>5319.2736434398084</v>
      </c>
      <c r="X190" s="149">
        <v>2690.8236906480524</v>
      </c>
      <c r="Y190" s="149">
        <v>1360</v>
      </c>
      <c r="Z190" s="149">
        <v>663</v>
      </c>
    </row>
    <row r="191" spans="2:26" x14ac:dyDescent="0.25">
      <c r="Q191" s="149">
        <v>-346.15303239193008</v>
      </c>
      <c r="R191" s="149">
        <v>2085.3984473738547</v>
      </c>
      <c r="S191" s="149">
        <v>2431.5514797657847</v>
      </c>
      <c r="T191" s="150">
        <v>5.3475000000000009E-2</v>
      </c>
      <c r="U191" s="149">
        <v>51497.04381975119</v>
      </c>
      <c r="V191" s="149">
        <v>2585.1385494773826</v>
      </c>
      <c r="W191" s="149">
        <v>5270.6836510915682</v>
      </c>
      <c r="X191" s="149">
        <v>2601.2438079365493</v>
      </c>
      <c r="Y191" s="149">
        <v>732</v>
      </c>
      <c r="Z191" s="149">
        <v>561</v>
      </c>
    </row>
    <row r="192" spans="2:26" x14ac:dyDescent="0.25">
      <c r="Q192" s="149">
        <v>834.07007334829132</v>
      </c>
      <c r="R192" s="149">
        <v>2085.3984473738547</v>
      </c>
      <c r="S192" s="149">
        <v>1251.3283740255633</v>
      </c>
      <c r="T192" s="150">
        <v>5.3475000000000009E-2</v>
      </c>
      <c r="U192" s="149">
        <v>49665.743117129779</v>
      </c>
      <c r="V192" s="149">
        <v>2569.0949223224898</v>
      </c>
      <c r="W192" s="149">
        <v>4937.0044125796849</v>
      </c>
      <c r="X192" s="149">
        <v>2532.9448531571925</v>
      </c>
      <c r="Y192" s="149">
        <v>714</v>
      </c>
      <c r="Z192" s="149">
        <v>641</v>
      </c>
    </row>
    <row r="193" spans="17:26" x14ac:dyDescent="0.25">
      <c r="Q193" s="149">
        <v>-66.806640790360234</v>
      </c>
      <c r="R193" s="149">
        <v>2085.3984473738547</v>
      </c>
      <c r="S193" s="149">
        <v>2152.2050881642149</v>
      </c>
      <c r="T193" s="150">
        <v>5.3475000000000009E-2</v>
      </c>
      <c r="U193" s="149">
        <v>51881.754052238568</v>
      </c>
      <c r="V193" s="149">
        <v>2627.025282999004</v>
      </c>
      <c r="W193" s="149">
        <v>5299.603196490857</v>
      </c>
      <c r="X193" s="149">
        <v>2513.3307510049767</v>
      </c>
      <c r="Y193" s="149">
        <v>1649</v>
      </c>
      <c r="Z193" s="149">
        <v>395</v>
      </c>
    </row>
    <row r="194" spans="17:26" x14ac:dyDescent="0.25">
      <c r="Q194" s="149">
        <v>-1.8439300884301701</v>
      </c>
      <c r="R194" s="149">
        <v>2085.3984473738547</v>
      </c>
      <c r="S194" s="149">
        <v>2087.2423774622848</v>
      </c>
      <c r="T194" s="150">
        <v>5.3475000000000009E-2</v>
      </c>
      <c r="U194" s="149">
        <v>51592.421808698229</v>
      </c>
      <c r="V194" s="149">
        <v>2499.1439010126169</v>
      </c>
      <c r="W194" s="149">
        <v>5035.2387213666161</v>
      </c>
      <c r="X194" s="149">
        <v>2473.4477529526794</v>
      </c>
      <c r="Y194" s="149">
        <v>1359</v>
      </c>
      <c r="Z194" s="149">
        <v>909</v>
      </c>
    </row>
    <row r="195" spans="17:26" x14ac:dyDescent="0.25">
      <c r="Q195" s="149">
        <v>-506.60003074826318</v>
      </c>
      <c r="R195" s="149">
        <v>2056.6821673019708</v>
      </c>
      <c r="S195" s="149">
        <v>2563.282198050234</v>
      </c>
      <c r="T195" s="150">
        <v>4.4208333333333336E-2</v>
      </c>
      <c r="U195" s="149">
        <v>51770.671208868102</v>
      </c>
      <c r="V195" s="149">
        <v>2628.788915842696</v>
      </c>
      <c r="W195" s="149">
        <v>5097.8863294914072</v>
      </c>
      <c r="X195" s="149">
        <v>2631.3547544327412</v>
      </c>
      <c r="Y195" s="149">
        <v>1069</v>
      </c>
      <c r="Z195" s="149">
        <v>432</v>
      </c>
    </row>
    <row r="196" spans="17:26" x14ac:dyDescent="0.25">
      <c r="Q196" s="149">
        <v>-1478.571551726593</v>
      </c>
      <c r="R196" s="149">
        <v>2071.0096039323103</v>
      </c>
      <c r="S196" s="149">
        <v>3549.5811556589033</v>
      </c>
      <c r="T196" s="150">
        <v>4.8841666666666672E-2</v>
      </c>
      <c r="U196" s="149">
        <v>53538.835870355644</v>
      </c>
      <c r="V196" s="149">
        <v>2602.8622890478941</v>
      </c>
      <c r="W196" s="149">
        <v>5431.9374079202253</v>
      </c>
      <c r="X196" s="149">
        <v>2572.5212672754369</v>
      </c>
      <c r="Y196" s="149">
        <v>1322</v>
      </c>
      <c r="Z196" s="149">
        <v>465</v>
      </c>
    </row>
    <row r="197" spans="17:26" x14ac:dyDescent="0.25">
      <c r="Q197" s="149">
        <v>-278.01270245896694</v>
      </c>
      <c r="R197" s="149">
        <v>2085.3984473738547</v>
      </c>
      <c r="S197" s="149">
        <v>2363.4111498328216</v>
      </c>
      <c r="T197" s="150">
        <v>5.3475000000000009E-2</v>
      </c>
      <c r="U197" s="149">
        <v>51137.691296629171</v>
      </c>
      <c r="V197" s="149">
        <v>2618.0043610785015</v>
      </c>
      <c r="W197" s="149">
        <v>5093.2961154476225</v>
      </c>
      <c r="X197" s="149">
        <v>2484.5884212735605</v>
      </c>
      <c r="Y197" s="149">
        <v>684</v>
      </c>
      <c r="Z197" s="149">
        <v>596</v>
      </c>
    </row>
    <row r="198" spans="17:26" x14ac:dyDescent="0.25">
      <c r="Q198" s="149">
        <v>369.81120576171838</v>
      </c>
      <c r="R198" s="149">
        <v>2085.3984473738547</v>
      </c>
      <c r="S198" s="149">
        <v>1715.5872416121363</v>
      </c>
      <c r="T198" s="150">
        <v>5.3475000000000009E-2</v>
      </c>
      <c r="U198" s="149">
        <v>50018.882822348402</v>
      </c>
      <c r="V198" s="149">
        <v>2583.0006386559467</v>
      </c>
      <c r="W198" s="149">
        <v>4963.22110411433</v>
      </c>
      <c r="X198" s="149">
        <v>2643.6385660244896</v>
      </c>
      <c r="Y198" s="149">
        <v>505</v>
      </c>
      <c r="Z198" s="149">
        <v>472</v>
      </c>
    </row>
    <row r="199" spans="17:26" x14ac:dyDescent="0.25">
      <c r="Q199" s="149">
        <v>-523.0301514314524</v>
      </c>
      <c r="R199" s="149">
        <v>2071.0096039323103</v>
      </c>
      <c r="S199" s="149">
        <v>2594.0397553637627</v>
      </c>
      <c r="T199" s="150">
        <v>4.8841666666666672E-2</v>
      </c>
      <c r="U199" s="149">
        <v>52101.607326200377</v>
      </c>
      <c r="V199" s="149">
        <v>2595.9473010359588</v>
      </c>
      <c r="W199" s="149">
        <v>5126.700482145543</v>
      </c>
      <c r="X199" s="149">
        <v>2510.8713872757148</v>
      </c>
      <c r="Y199" s="149">
        <v>1181</v>
      </c>
      <c r="Z199" s="149">
        <v>737</v>
      </c>
    </row>
    <row r="200" spans="17:26" x14ac:dyDescent="0.25">
      <c r="Q200" s="149">
        <v>1324.2144203057705</v>
      </c>
      <c r="R200" s="149">
        <v>2085.3984473738547</v>
      </c>
      <c r="S200" s="149">
        <v>761.18402706808411</v>
      </c>
      <c r="T200" s="150">
        <v>5.3475000000000009E-2</v>
      </c>
      <c r="U200" s="149">
        <v>50294.001157879102</v>
      </c>
      <c r="V200" s="149">
        <v>2667.9031011239854</v>
      </c>
      <c r="W200" s="149">
        <v>5103.549148361667</v>
      </c>
      <c r="X200" s="149">
        <v>2599.5304130198833</v>
      </c>
      <c r="Y200" s="149">
        <v>1462</v>
      </c>
      <c r="Z200" s="149">
        <v>802</v>
      </c>
    </row>
    <row r="201" spans="17:26" x14ac:dyDescent="0.25">
      <c r="Q201" s="149">
        <v>-332.48199739239453</v>
      </c>
      <c r="R201" s="149">
        <v>2085.3984473738547</v>
      </c>
      <c r="S201" s="149">
        <v>2417.8804447662492</v>
      </c>
      <c r="T201" s="150">
        <v>5.3475000000000009E-2</v>
      </c>
      <c r="U201" s="149">
        <v>52129.103470791903</v>
      </c>
      <c r="V201" s="149">
        <v>2779.9466464860602</v>
      </c>
      <c r="W201" s="149">
        <v>5127.2297575962702</v>
      </c>
      <c r="X201" s="149">
        <v>2525.0380492132967</v>
      </c>
      <c r="Y201" s="149">
        <v>1407</v>
      </c>
      <c r="Z201" s="149">
        <v>560</v>
      </c>
    </row>
    <row r="202" spans="17:26" x14ac:dyDescent="0.25">
      <c r="Q202" s="149">
        <v>494.66838055780636</v>
      </c>
      <c r="R202" s="149">
        <v>2071.0096039323103</v>
      </c>
      <c r="S202" s="149">
        <v>1576.3412233745039</v>
      </c>
      <c r="T202" s="150">
        <v>4.8841666666666672E-2</v>
      </c>
      <c r="U202" s="149">
        <v>50836.910623821583</v>
      </c>
      <c r="V202" s="149">
        <v>2453.0195576306769</v>
      </c>
      <c r="W202" s="149">
        <v>5089.264089223796</v>
      </c>
      <c r="X202" s="149">
        <v>2640.6619862105135</v>
      </c>
      <c r="Y202" s="149">
        <v>1126</v>
      </c>
      <c r="Z202" s="149">
        <v>850</v>
      </c>
    </row>
    <row r="203" spans="17:26" x14ac:dyDescent="0.25">
      <c r="Q203" s="149">
        <v>-206.13067769063446</v>
      </c>
      <c r="R203" s="149">
        <v>2085.3984473738547</v>
      </c>
      <c r="S203" s="149">
        <v>2291.5291250644891</v>
      </c>
      <c r="T203" s="150">
        <v>5.3475000000000009E-2</v>
      </c>
      <c r="U203" s="149">
        <v>51819.049429516555</v>
      </c>
      <c r="V203" s="149">
        <v>2511.9716040977801</v>
      </c>
      <c r="W203" s="149">
        <v>5202.0769948437846</v>
      </c>
      <c r="X203" s="149">
        <v>2565.0509627059209</v>
      </c>
      <c r="Y203" s="149">
        <v>1424</v>
      </c>
      <c r="Z203" s="149">
        <v>544</v>
      </c>
    </row>
    <row r="204" spans="17:26" x14ac:dyDescent="0.25">
      <c r="Q204" s="149">
        <v>387.59348743466899</v>
      </c>
      <c r="R204" s="149">
        <v>2056.6821673019708</v>
      </c>
      <c r="S204" s="149">
        <v>1669.0886798673018</v>
      </c>
      <c r="T204" s="150">
        <v>4.4208333333333336E-2</v>
      </c>
      <c r="U204" s="149">
        <v>50669.430772234708</v>
      </c>
      <c r="V204" s="149">
        <v>2618.7025173873349</v>
      </c>
      <c r="W204" s="149">
        <v>4968.7459466162818</v>
      </c>
      <c r="X204" s="149">
        <v>2692.0829968585049</v>
      </c>
      <c r="Y204" s="149">
        <v>836</v>
      </c>
      <c r="Z204" s="149">
        <v>760</v>
      </c>
    </row>
    <row r="205" spans="17:26" x14ac:dyDescent="0.25">
      <c r="Q205" s="149">
        <v>145.49436730171601</v>
      </c>
      <c r="R205" s="149">
        <v>2085.3984473738547</v>
      </c>
      <c r="S205" s="149">
        <v>1939.9040800721386</v>
      </c>
      <c r="T205" s="150">
        <v>5.3475000000000009E-2</v>
      </c>
      <c r="U205" s="149">
        <v>51173.768797329307</v>
      </c>
      <c r="V205" s="149">
        <v>2569.4985958606894</v>
      </c>
      <c r="W205" s="149">
        <v>5133.9583215673902</v>
      </c>
      <c r="X205" s="149">
        <v>2576.8933182725896</v>
      </c>
      <c r="Y205" s="149">
        <v>1281</v>
      </c>
      <c r="Z205" s="149">
        <v>480</v>
      </c>
    </row>
    <row r="206" spans="17:26" x14ac:dyDescent="0.25">
      <c r="Q206" s="149">
        <v>-340.85379003601247</v>
      </c>
      <c r="R206" s="149">
        <v>2078.1963534172628</v>
      </c>
      <c r="S206" s="149">
        <v>2419.0501434532753</v>
      </c>
      <c r="T206" s="150">
        <v>5.115833333333334E-2</v>
      </c>
      <c r="U206" s="149">
        <v>52055.831223737812</v>
      </c>
      <c r="V206" s="149">
        <v>2601.9418334273523</v>
      </c>
      <c r="W206" s="149">
        <v>5200.4590696549485</v>
      </c>
      <c r="X206" s="149">
        <v>2620.0791798004539</v>
      </c>
      <c r="Y206" s="149">
        <v>953</v>
      </c>
      <c r="Z206" s="149">
        <v>949</v>
      </c>
    </row>
    <row r="207" spans="17:26" x14ac:dyDescent="0.25">
      <c r="Q207" s="149">
        <v>782.92030672843271</v>
      </c>
      <c r="R207" s="149">
        <v>2085.3984473738547</v>
      </c>
      <c r="S207" s="149">
        <v>1302.4781406454219</v>
      </c>
      <c r="T207" s="150">
        <v>5.3475000000000009E-2</v>
      </c>
      <c r="U207" s="149">
        <v>49699.614416971395</v>
      </c>
      <c r="V207" s="149">
        <v>2560.1423001494654</v>
      </c>
      <c r="W207" s="149">
        <v>4939.9023813414133</v>
      </c>
      <c r="X207" s="149">
        <v>2656.9335981352815</v>
      </c>
      <c r="Y207" s="149">
        <v>286</v>
      </c>
      <c r="Z207" s="149">
        <v>921</v>
      </c>
    </row>
    <row r="208" spans="17:26" x14ac:dyDescent="0.25">
      <c r="Q208" s="149">
        <v>193.2851714580745</v>
      </c>
      <c r="R208" s="149">
        <v>2085.3984473738547</v>
      </c>
      <c r="S208" s="149">
        <v>1892.1132759157802</v>
      </c>
      <c r="T208" s="150">
        <v>5.3475000000000009E-2</v>
      </c>
      <c r="U208" s="149">
        <v>51353.901996148648</v>
      </c>
      <c r="V208" s="149">
        <v>2641.2973927691842</v>
      </c>
      <c r="W208" s="149">
        <v>5194.9701642092577</v>
      </c>
      <c r="X208" s="149">
        <v>2534.9543827370189</v>
      </c>
      <c r="Y208" s="149">
        <v>1175</v>
      </c>
      <c r="Z208" s="149">
        <v>735</v>
      </c>
    </row>
    <row r="209" spans="17:26" x14ac:dyDescent="0.25">
      <c r="Q209" s="149">
        <v>-407.8464373735228</v>
      </c>
      <c r="R209" s="149">
        <v>2085.3984473738547</v>
      </c>
      <c r="S209" s="149">
        <v>2493.2448847473775</v>
      </c>
      <c r="T209" s="150">
        <v>5.3475000000000009E-2</v>
      </c>
      <c r="U209" s="149">
        <v>50998.627564637623</v>
      </c>
      <c r="V209" s="149">
        <v>2542.9769681789421</v>
      </c>
      <c r="W209" s="149">
        <v>5081.7064517671042</v>
      </c>
      <c r="X209" s="149">
        <v>2623.849577218898</v>
      </c>
      <c r="Y209" s="149">
        <v>541</v>
      </c>
      <c r="Z209" s="149">
        <v>385</v>
      </c>
    </row>
    <row r="210" spans="17:26" x14ac:dyDescent="0.25">
      <c r="Q210" s="149">
        <v>1064.4286930387159</v>
      </c>
      <c r="R210" s="149">
        <v>2085.3984473738547</v>
      </c>
      <c r="S210" s="149">
        <v>1020.9697543351388</v>
      </c>
      <c r="T210" s="150">
        <v>5.3475000000000009E-2</v>
      </c>
      <c r="U210" s="149">
        <v>49608.675865507823</v>
      </c>
      <c r="V210" s="149">
        <v>2521.8938211529039</v>
      </c>
      <c r="W210" s="149">
        <v>4974.6350726623896</v>
      </c>
      <c r="X210" s="149">
        <v>2574.3963172351409</v>
      </c>
      <c r="Y210" s="149">
        <v>769</v>
      </c>
      <c r="Z210" s="149">
        <v>785</v>
      </c>
    </row>
    <row r="211" spans="17:26" x14ac:dyDescent="0.25">
      <c r="Q211" s="149">
        <v>-248.72154852287713</v>
      </c>
      <c r="R211" s="149">
        <v>2056.6821673019708</v>
      </c>
      <c r="S211" s="149">
        <v>2305.4037158248479</v>
      </c>
      <c r="T211" s="150">
        <v>4.4208333333333336E-2</v>
      </c>
      <c r="U211" s="149">
        <v>51237.508373506134</v>
      </c>
      <c r="V211" s="149">
        <v>2528.5713500928214</v>
      </c>
      <c r="W211" s="149">
        <v>5192.2429357719102</v>
      </c>
      <c r="X211" s="149">
        <v>2596.4009813218772</v>
      </c>
      <c r="Y211" s="149">
        <v>992</v>
      </c>
      <c r="Z211" s="149">
        <v>339</v>
      </c>
    </row>
    <row r="212" spans="17:26" x14ac:dyDescent="0.25">
      <c r="Q212" s="149">
        <v>-939.42726839384841</v>
      </c>
      <c r="R212" s="149">
        <v>2085.3984473738547</v>
      </c>
      <c r="S212" s="149">
        <v>3024.8257157677031</v>
      </c>
      <c r="T212" s="150">
        <v>5.3475000000000009E-2</v>
      </c>
      <c r="U212" s="149">
        <v>52665.836000411749</v>
      </c>
      <c r="V212" s="149">
        <v>2756.0600200811032</v>
      </c>
      <c r="W212" s="149">
        <v>5241.6662061394454</v>
      </c>
      <c r="X212" s="149">
        <v>2513.5391679431154</v>
      </c>
      <c r="Y212" s="149">
        <v>949</v>
      </c>
      <c r="Z212" s="149">
        <v>717</v>
      </c>
    </row>
    <row r="213" spans="17:26" x14ac:dyDescent="0.25">
      <c r="Q213" s="149">
        <v>337.002345853615</v>
      </c>
      <c r="R213" s="149">
        <v>2085.3984473738547</v>
      </c>
      <c r="S213" s="149">
        <v>1748.3961015202397</v>
      </c>
      <c r="T213" s="150">
        <v>5.3475000000000009E-2</v>
      </c>
      <c r="U213" s="149">
        <v>50654.264218434502</v>
      </c>
      <c r="V213" s="149">
        <v>2652.8911516240378</v>
      </c>
      <c r="W213" s="149">
        <v>5097.7269386859562</v>
      </c>
      <c r="X213" s="149">
        <v>2551.6125396857469</v>
      </c>
      <c r="Y213" s="149">
        <v>1131</v>
      </c>
      <c r="Z213" s="149">
        <v>328</v>
      </c>
    </row>
    <row r="214" spans="17:26" x14ac:dyDescent="0.25">
      <c r="Q214" s="149">
        <v>-1425.6365613426806</v>
      </c>
      <c r="R214" s="149">
        <v>2056.6821673019708</v>
      </c>
      <c r="S214" s="149">
        <v>3482.3187286446514</v>
      </c>
      <c r="T214" s="150">
        <v>4.4208333333333336E-2</v>
      </c>
      <c r="U214" s="149">
        <v>53083.531895832843</v>
      </c>
      <c r="V214" s="149">
        <v>2578.4781441651808</v>
      </c>
      <c r="W214" s="149">
        <v>5247.0381748532927</v>
      </c>
      <c r="X214" s="149">
        <v>2593.5787044701005</v>
      </c>
      <c r="Y214" s="149">
        <v>1159</v>
      </c>
      <c r="Z214" s="149">
        <v>445</v>
      </c>
    </row>
    <row r="215" spans="17:26" x14ac:dyDescent="0.25">
      <c r="Q215" s="149">
        <v>-21.214629340391184</v>
      </c>
      <c r="R215" s="149">
        <v>2085.3984473738547</v>
      </c>
      <c r="S215" s="149">
        <v>2106.6130767142458</v>
      </c>
      <c r="T215" s="150">
        <v>5.3475000000000009E-2</v>
      </c>
      <c r="U215" s="149">
        <v>51841.351709793875</v>
      </c>
      <c r="V215" s="149">
        <v>2531.3107587326308</v>
      </c>
      <c r="W215" s="149">
        <v>5100.8301881833067</v>
      </c>
      <c r="X215" s="149">
        <v>2511.4059554466635</v>
      </c>
      <c r="Y215" s="149">
        <v>1592</v>
      </c>
      <c r="Z215" s="149">
        <v>765</v>
      </c>
    </row>
    <row r="216" spans="17:26" x14ac:dyDescent="0.25">
      <c r="Q216" s="149">
        <v>816.95050946689025</v>
      </c>
      <c r="R216" s="149">
        <v>2085.3984473738547</v>
      </c>
      <c r="S216" s="149">
        <v>1268.4479379069644</v>
      </c>
      <c r="T216" s="150">
        <v>5.3475000000000009E-2</v>
      </c>
      <c r="U216" s="149">
        <v>50545.496825660171</v>
      </c>
      <c r="V216" s="149">
        <v>2581.6681181735962</v>
      </c>
      <c r="W216" s="149">
        <v>5061.9388900717349</v>
      </c>
      <c r="X216" s="149">
        <v>2627.79143349267</v>
      </c>
      <c r="Y216" s="149">
        <v>1494</v>
      </c>
      <c r="Z216" s="149">
        <v>487</v>
      </c>
    </row>
    <row r="217" spans="17:26" x14ac:dyDescent="0.25">
      <c r="Q217" s="149">
        <v>-992.85127090448941</v>
      </c>
      <c r="R217" s="149">
        <v>2085.3984473738547</v>
      </c>
      <c r="S217" s="149">
        <v>3078.2497182783441</v>
      </c>
      <c r="T217" s="150">
        <v>5.3475000000000009E-2</v>
      </c>
      <c r="U217" s="149">
        <v>51926.966043618275</v>
      </c>
      <c r="V217" s="149">
        <v>2579.9277138305993</v>
      </c>
      <c r="W217" s="149">
        <v>5049.0782925168696</v>
      </c>
      <c r="X217" s="149">
        <v>2600.6094278844203</v>
      </c>
      <c r="Y217" s="149">
        <v>523</v>
      </c>
      <c r="Z217" s="149">
        <v>619</v>
      </c>
    </row>
    <row r="218" spans="17:26" x14ac:dyDescent="0.25">
      <c r="Q218" s="149">
        <v>-133.51303629899439</v>
      </c>
      <c r="R218" s="149">
        <v>2085.3984473738547</v>
      </c>
      <c r="S218" s="149">
        <v>2218.911483672849</v>
      </c>
      <c r="T218" s="150">
        <v>5.3475000000000009E-2</v>
      </c>
      <c r="U218" s="149">
        <v>51920.64173414118</v>
      </c>
      <c r="V218" s="149">
        <v>2594.5111346147883</v>
      </c>
      <c r="W218" s="149">
        <v>5173.1157899421833</v>
      </c>
      <c r="X218" s="149">
        <v>2509.8369934546859</v>
      </c>
      <c r="Y218" s="149">
        <v>1355</v>
      </c>
      <c r="Z218" s="149">
        <v>807</v>
      </c>
    </row>
    <row r="219" spans="17:26" x14ac:dyDescent="0.25">
      <c r="Q219" s="149">
        <v>-1676.5215453077144</v>
      </c>
      <c r="R219" s="149">
        <v>2071.0096039323103</v>
      </c>
      <c r="S219" s="149">
        <v>3747.5311492400247</v>
      </c>
      <c r="T219" s="150">
        <v>4.8841666666666672E-2</v>
      </c>
      <c r="U219" s="149">
        <v>52648.28900298255</v>
      </c>
      <c r="V219" s="149">
        <v>2566.9390349479099</v>
      </c>
      <c r="W219" s="149">
        <v>5354.0989506595706</v>
      </c>
      <c r="X219" s="149">
        <v>2414.2986192865792</v>
      </c>
      <c r="Y219" s="149">
        <v>603</v>
      </c>
      <c r="Z219" s="149">
        <v>318</v>
      </c>
    </row>
    <row r="220" spans="17:26" x14ac:dyDescent="0.25">
      <c r="Q220" s="149">
        <v>-907.78914304322461</v>
      </c>
      <c r="R220" s="149">
        <v>2071.0096039323103</v>
      </c>
      <c r="S220" s="149">
        <v>2978.7987469755349</v>
      </c>
      <c r="T220" s="150">
        <v>4.8841666666666672E-2</v>
      </c>
      <c r="U220" s="149">
        <v>52422.84126107984</v>
      </c>
      <c r="V220" s="149">
        <v>2569.1395461929915</v>
      </c>
      <c r="W220" s="149">
        <v>5252.9702931143129</v>
      </c>
      <c r="X220" s="149">
        <v>2525.6945265146587</v>
      </c>
      <c r="Y220" s="149">
        <v>984</v>
      </c>
      <c r="Z220" s="149">
        <v>660</v>
      </c>
    </row>
    <row r="221" spans="17:26" x14ac:dyDescent="0.25">
      <c r="Q221" s="149">
        <v>1135.6956965259369</v>
      </c>
      <c r="R221" s="149">
        <v>2056.6821673019708</v>
      </c>
      <c r="S221" s="149">
        <v>920.98647077603391</v>
      </c>
      <c r="T221" s="150">
        <v>4.4208333333333336E-2</v>
      </c>
      <c r="U221" s="149">
        <v>49321.655245018635</v>
      </c>
      <c r="V221" s="149">
        <v>2479.2638330251461</v>
      </c>
      <c r="W221" s="149">
        <v>4940.3708098138113</v>
      </c>
      <c r="X221" s="149">
        <v>2572.2490521711788</v>
      </c>
      <c r="Y221" s="149">
        <v>1041</v>
      </c>
      <c r="Z221" s="149">
        <v>430</v>
      </c>
    </row>
    <row r="222" spans="17:26" x14ac:dyDescent="0.25">
      <c r="Q222" s="149">
        <v>-83.302046888906261</v>
      </c>
      <c r="R222" s="149">
        <v>2056.6821673019708</v>
      </c>
      <c r="S222" s="149">
        <v>2139.9842141908771</v>
      </c>
      <c r="T222" s="150">
        <v>4.4208333333333336E-2</v>
      </c>
      <c r="U222" s="149">
        <v>51594.896414732793</v>
      </c>
      <c r="V222" s="149">
        <v>2528.0128595927881</v>
      </c>
      <c r="W222" s="149">
        <v>5119.7233047799627</v>
      </c>
      <c r="X222" s="149">
        <v>2529.6415210829855</v>
      </c>
      <c r="Y222" s="149">
        <v>1122</v>
      </c>
      <c r="Z222" s="149">
        <v>913</v>
      </c>
    </row>
    <row r="223" spans="17:26" x14ac:dyDescent="0.25">
      <c r="Q223" s="149">
        <v>-2145.8223481223667</v>
      </c>
      <c r="R223" s="149">
        <v>2085.3984473738547</v>
      </c>
      <c r="S223" s="149">
        <v>4231.2207954962214</v>
      </c>
      <c r="T223" s="150">
        <v>5.3475000000000009E-2</v>
      </c>
      <c r="U223" s="149">
        <v>54004.442414020377</v>
      </c>
      <c r="V223" s="149">
        <v>2606.0244256652868</v>
      </c>
      <c r="W223" s="149">
        <v>5323.1125912301222</v>
      </c>
      <c r="X223" s="149">
        <v>2538.7409412162338</v>
      </c>
      <c r="Y223" s="149">
        <v>978</v>
      </c>
      <c r="Z223" s="149">
        <v>562</v>
      </c>
    </row>
    <row r="224" spans="17:26" x14ac:dyDescent="0.25">
      <c r="Q224" s="149">
        <v>-731.21130338974035</v>
      </c>
      <c r="R224" s="149">
        <v>2085.3984473738547</v>
      </c>
      <c r="S224" s="149">
        <v>2816.609750763595</v>
      </c>
      <c r="T224" s="150">
        <v>5.3475000000000009E-2</v>
      </c>
      <c r="U224" s="149">
        <v>51528.158364226751</v>
      </c>
      <c r="V224" s="149">
        <v>2535.7320376969906</v>
      </c>
      <c r="W224" s="149">
        <v>5127.4492176030717</v>
      </c>
      <c r="X224" s="149">
        <v>2595.6764589337427</v>
      </c>
      <c r="Y224" s="149">
        <v>555</v>
      </c>
      <c r="Z224" s="149">
        <v>486</v>
      </c>
    </row>
    <row r="225" spans="17:26" x14ac:dyDescent="0.25">
      <c r="Q225" s="149">
        <v>-679.4344471038944</v>
      </c>
      <c r="R225" s="149">
        <v>2085.3984473738547</v>
      </c>
      <c r="S225" s="149">
        <v>2764.8328944777491</v>
      </c>
      <c r="T225" s="150">
        <v>5.3475000000000009E-2</v>
      </c>
      <c r="U225" s="149">
        <v>51928.147103929732</v>
      </c>
      <c r="V225" s="149">
        <v>2533.5912433031117</v>
      </c>
      <c r="W225" s="149">
        <v>5135.2576637658321</v>
      </c>
      <c r="X225" s="149">
        <v>2621.7186172251377</v>
      </c>
      <c r="Y225" s="149">
        <v>575</v>
      </c>
      <c r="Z225" s="149">
        <v>899</v>
      </c>
    </row>
    <row r="226" spans="17:26" x14ac:dyDescent="0.25">
      <c r="Q226" s="149">
        <v>-688.79929804004269</v>
      </c>
      <c r="R226" s="149">
        <v>2071.0096039323103</v>
      </c>
      <c r="S226" s="149">
        <v>2759.8089019723529</v>
      </c>
      <c r="T226" s="150">
        <v>4.8841666666666672E-2</v>
      </c>
      <c r="U226" s="149">
        <v>51905.040752148241</v>
      </c>
      <c r="V226" s="149">
        <v>2544.3780593723172</v>
      </c>
      <c r="W226" s="149">
        <v>5124.30250494131</v>
      </c>
      <c r="X226" s="149">
        <v>2501.0605988307088</v>
      </c>
      <c r="Y226" s="149">
        <v>1241</v>
      </c>
      <c r="Z226" s="149">
        <v>337</v>
      </c>
    </row>
    <row r="227" spans="17:26" x14ac:dyDescent="0.25">
      <c r="Q227" s="149">
        <v>-2088.3569851322318</v>
      </c>
      <c r="R227" s="149">
        <v>2085.3984473738547</v>
      </c>
      <c r="S227" s="149">
        <v>4173.7554325060864</v>
      </c>
      <c r="T227" s="150">
        <v>5.3475000000000009E-2</v>
      </c>
      <c r="U227" s="149">
        <v>54302.003259266989</v>
      </c>
      <c r="V227" s="149">
        <v>2624.525610964467</v>
      </c>
      <c r="W227" s="149">
        <v>5378.1772754457525</v>
      </c>
      <c r="X227" s="149">
        <v>2566.5676206857024</v>
      </c>
      <c r="Y227" s="149">
        <v>1193</v>
      </c>
      <c r="Z227" s="149">
        <v>615</v>
      </c>
    </row>
    <row r="228" spans="17:26" x14ac:dyDescent="0.25">
      <c r="Q228" s="149">
        <v>1364.447059884832</v>
      </c>
      <c r="R228" s="149">
        <v>2085.3984473738547</v>
      </c>
      <c r="S228" s="149">
        <v>720.95138748902252</v>
      </c>
      <c r="T228" s="150">
        <v>5.3475000000000009E-2</v>
      </c>
      <c r="U228" s="149">
        <v>49243.7539969176</v>
      </c>
      <c r="V228" s="149">
        <v>2477.8717086126671</v>
      </c>
      <c r="W228" s="149">
        <v>4946.5331980193887</v>
      </c>
      <c r="X228" s="149">
        <v>2587.6213943858006</v>
      </c>
      <c r="Y228" s="149">
        <v>1078</v>
      </c>
      <c r="Z228" s="149">
        <v>545</v>
      </c>
    </row>
    <row r="229" spans="17:26" x14ac:dyDescent="0.25">
      <c r="Q229" s="149">
        <v>-1270.4561842645735</v>
      </c>
      <c r="R229" s="149">
        <v>2085.3984473738547</v>
      </c>
      <c r="S229" s="149">
        <v>3355.8546316384281</v>
      </c>
      <c r="T229" s="150">
        <v>5.3475000000000009E-2</v>
      </c>
      <c r="U229" s="149">
        <v>52942.921441797422</v>
      </c>
      <c r="V229" s="149">
        <v>2535.296215385903</v>
      </c>
      <c r="W229" s="149">
        <v>5401.4993143659249</v>
      </c>
      <c r="X229" s="149">
        <v>2485.7691609591002</v>
      </c>
      <c r="Y229" s="149">
        <v>1000</v>
      </c>
      <c r="Z229" s="149">
        <v>618</v>
      </c>
    </row>
    <row r="230" spans="17:26" x14ac:dyDescent="0.25">
      <c r="Q230" s="149">
        <v>-80.734954118534915</v>
      </c>
      <c r="R230" s="149">
        <v>2085.3984473738547</v>
      </c>
      <c r="S230" s="149">
        <v>2166.1334014923896</v>
      </c>
      <c r="T230" s="150">
        <v>5.3475000000000009E-2</v>
      </c>
      <c r="U230" s="149">
        <v>50708.614605384792</v>
      </c>
      <c r="V230" s="149">
        <v>2516.508785363324</v>
      </c>
      <c r="W230" s="149">
        <v>5227.2520164993311</v>
      </c>
      <c r="X230" s="149">
        <v>2356.6485901181845</v>
      </c>
      <c r="Y230" s="149">
        <v>388</v>
      </c>
      <c r="Z230" s="149">
        <v>805</v>
      </c>
    </row>
    <row r="231" spans="17:26" x14ac:dyDescent="0.25">
      <c r="Q231" s="149">
        <v>-383.63101282506068</v>
      </c>
      <c r="R231" s="149">
        <v>2085.3984473738547</v>
      </c>
      <c r="S231" s="149">
        <v>2469.0294601989153</v>
      </c>
      <c r="T231" s="150">
        <v>5.3475000000000009E-2</v>
      </c>
      <c r="U231" s="149">
        <v>51807.59188448247</v>
      </c>
      <c r="V231" s="149">
        <v>2604.2218179307411</v>
      </c>
      <c r="W231" s="149">
        <v>5230.3619724579039</v>
      </c>
      <c r="X231" s="149">
        <v>2721.1828073067204</v>
      </c>
      <c r="Y231" s="149">
        <v>593</v>
      </c>
      <c r="Z231" s="149">
        <v>865</v>
      </c>
    </row>
    <row r="232" spans="17:26" x14ac:dyDescent="0.25">
      <c r="Q232" s="149">
        <v>-645.29485731207933</v>
      </c>
      <c r="R232" s="149">
        <v>2085.3984473738547</v>
      </c>
      <c r="S232" s="149">
        <v>2730.693304685934</v>
      </c>
      <c r="T232" s="150">
        <v>5.3475000000000009E-2</v>
      </c>
      <c r="U232" s="149">
        <v>51927.432837366694</v>
      </c>
      <c r="V232" s="149">
        <v>2596.7359243990486</v>
      </c>
      <c r="W232" s="149">
        <v>5086.6282022939713</v>
      </c>
      <c r="X232" s="149">
        <v>2469.163618277792</v>
      </c>
      <c r="Y232" s="149">
        <v>1220</v>
      </c>
      <c r="Z232" s="149">
        <v>434</v>
      </c>
    </row>
    <row r="233" spans="17:26" x14ac:dyDescent="0.25">
      <c r="Q233" s="149">
        <v>153.44806120604289</v>
      </c>
      <c r="R233" s="149">
        <v>2071.0096039323103</v>
      </c>
      <c r="S233" s="149">
        <v>1917.5615427262674</v>
      </c>
      <c r="T233" s="150">
        <v>4.8841666666666672E-2</v>
      </c>
      <c r="U233" s="149">
        <v>50519.490159318419</v>
      </c>
      <c r="V233" s="149">
        <v>2488.551685525521</v>
      </c>
      <c r="W233" s="149">
        <v>5016.8740896112386</v>
      </c>
      <c r="X233" s="149">
        <v>2551.5739942353648</v>
      </c>
      <c r="Y233" s="149">
        <v>714</v>
      </c>
      <c r="Z233" s="149">
        <v>644</v>
      </c>
    </row>
    <row r="234" spans="17:26" x14ac:dyDescent="0.25">
      <c r="Q234" s="149">
        <v>-569.43827634779564</v>
      </c>
      <c r="R234" s="149">
        <v>2085.3984473738547</v>
      </c>
      <c r="S234" s="149">
        <v>2654.8367237216503</v>
      </c>
      <c r="T234" s="150">
        <v>5.3475000000000009E-2</v>
      </c>
      <c r="U234" s="149">
        <v>52039.34360165181</v>
      </c>
      <c r="V234" s="149">
        <v>2661.4971206886862</v>
      </c>
      <c r="W234" s="149">
        <v>5116.7258031788606</v>
      </c>
      <c r="X234" s="149">
        <v>2553.0363115937457</v>
      </c>
      <c r="Y234" s="149">
        <v>906</v>
      </c>
      <c r="Z234" s="149">
        <v>776</v>
      </c>
    </row>
    <row r="235" spans="17:26" x14ac:dyDescent="0.25">
      <c r="Q235" s="149">
        <v>-230.84006747259809</v>
      </c>
      <c r="R235" s="149">
        <v>2049.5414942627558</v>
      </c>
      <c r="S235" s="149">
        <v>2280.3815617353539</v>
      </c>
      <c r="T235" s="150">
        <v>4.1891666666666667E-2</v>
      </c>
      <c r="U235" s="149">
        <v>51104.611839723948</v>
      </c>
      <c r="V235" s="149">
        <v>2474.9220577236192</v>
      </c>
      <c r="W235" s="149">
        <v>5170.4182104907813</v>
      </c>
      <c r="X235" s="149">
        <v>2572.2561578018908</v>
      </c>
      <c r="Y235" s="149">
        <v>417</v>
      </c>
      <c r="Z235" s="149">
        <v>912</v>
      </c>
    </row>
    <row r="236" spans="17:26" x14ac:dyDescent="0.25">
      <c r="Q236" s="149">
        <v>-479.06968682751585</v>
      </c>
      <c r="R236" s="149">
        <v>2085.3984473738547</v>
      </c>
      <c r="S236" s="149">
        <v>2564.4681342013705</v>
      </c>
      <c r="T236" s="150">
        <v>5.3475000000000009E-2</v>
      </c>
      <c r="U236" s="149">
        <v>52457.440119983185</v>
      </c>
      <c r="V236" s="149">
        <v>2572.0957787454377</v>
      </c>
      <c r="W236" s="149">
        <v>5193.0707287171472</v>
      </c>
      <c r="X236" s="149">
        <v>2594.1499832304239</v>
      </c>
      <c r="Y236" s="149">
        <v>1311</v>
      </c>
      <c r="Z236" s="149">
        <v>874</v>
      </c>
    </row>
    <row r="237" spans="17:26" x14ac:dyDescent="0.25">
      <c r="Q237" s="149">
        <v>-386.65644813954941</v>
      </c>
      <c r="R237" s="149">
        <v>2056.6821673019708</v>
      </c>
      <c r="S237" s="149">
        <v>2443.3386154415202</v>
      </c>
      <c r="T237" s="150">
        <v>4.4208333333333336E-2</v>
      </c>
      <c r="U237" s="149">
        <v>51963.848000316662</v>
      </c>
      <c r="V237" s="149">
        <v>2614.5904273529281</v>
      </c>
      <c r="W237" s="149">
        <v>5125.191034258426</v>
      </c>
      <c r="X237" s="149">
        <v>2571.3548078649478</v>
      </c>
      <c r="Y237" s="149">
        <v>1471</v>
      </c>
      <c r="Z237" s="149">
        <v>420</v>
      </c>
    </row>
    <row r="238" spans="17:26" x14ac:dyDescent="0.25">
      <c r="Q238" s="149">
        <v>-558.96826143054477</v>
      </c>
      <c r="R238" s="149">
        <v>2085.3984473738547</v>
      </c>
      <c r="S238" s="149">
        <v>2644.3667088043994</v>
      </c>
      <c r="T238" s="150">
        <v>5.3475000000000009E-2</v>
      </c>
      <c r="U238" s="149">
        <v>52275.346863780884</v>
      </c>
      <c r="V238" s="149">
        <v>2643.1860787318406</v>
      </c>
      <c r="W238" s="149">
        <v>5168.1484849340113</v>
      </c>
      <c r="X238" s="149">
        <v>2663.015452571065</v>
      </c>
      <c r="Y238" s="149">
        <v>1157</v>
      </c>
      <c r="Z238" s="149">
        <v>631</v>
      </c>
    </row>
    <row r="239" spans="17:26" x14ac:dyDescent="0.25">
      <c r="Q239" s="149">
        <v>-174.76430248519</v>
      </c>
      <c r="R239" s="149">
        <v>2085.3984473738547</v>
      </c>
      <c r="S239" s="149">
        <v>2260.1627498590447</v>
      </c>
      <c r="T239" s="150">
        <v>5.3475000000000009E-2</v>
      </c>
      <c r="U239" s="149">
        <v>51150.285225962049</v>
      </c>
      <c r="V239" s="149">
        <v>2592.2557248798125</v>
      </c>
      <c r="W239" s="149">
        <v>5132.8196742472373</v>
      </c>
      <c r="X239" s="149">
        <v>2606.4679279727343</v>
      </c>
      <c r="Y239" s="149">
        <v>421</v>
      </c>
      <c r="Z239" s="149">
        <v>865</v>
      </c>
    </row>
    <row r="240" spans="17:26" x14ac:dyDescent="0.25">
      <c r="Q240" s="149">
        <v>-596.2041923494935</v>
      </c>
      <c r="R240" s="149">
        <v>2085.3984473738547</v>
      </c>
      <c r="S240" s="149">
        <v>2681.6026397233481</v>
      </c>
      <c r="T240" s="150">
        <v>5.3475000000000009E-2</v>
      </c>
      <c r="U240" s="149">
        <v>51653.091860031163</v>
      </c>
      <c r="V240" s="149">
        <v>2556.6831752174885</v>
      </c>
      <c r="W240" s="149">
        <v>5118.4960600568356</v>
      </c>
      <c r="X240" s="149">
        <v>2560.3708635641856</v>
      </c>
      <c r="Y240" s="149">
        <v>1048</v>
      </c>
      <c r="Z240" s="149">
        <v>310</v>
      </c>
    </row>
    <row r="241" spans="17:26" x14ac:dyDescent="0.25">
      <c r="Q241" s="149">
        <v>-803.92536353926835</v>
      </c>
      <c r="R241" s="149">
        <v>2085.3984473738547</v>
      </c>
      <c r="S241" s="149">
        <v>2889.323810913123</v>
      </c>
      <c r="T241" s="150">
        <v>5.3475000000000009E-2</v>
      </c>
      <c r="U241" s="149">
        <v>52737.527478312273</v>
      </c>
      <c r="V241" s="149">
        <v>2532.1835633467958</v>
      </c>
      <c r="W241" s="149">
        <v>5177.8423890952427</v>
      </c>
      <c r="X241" s="149">
        <v>2544.3083006903748</v>
      </c>
      <c r="Y241" s="149">
        <v>1144</v>
      </c>
      <c r="Z241" s="149">
        <v>1020</v>
      </c>
    </row>
    <row r="242" spans="17:26" x14ac:dyDescent="0.25">
      <c r="Q242" s="149">
        <v>-578.47230651670498</v>
      </c>
      <c r="R242" s="149">
        <v>2056.6821673019708</v>
      </c>
      <c r="S242" s="149">
        <v>2635.1544738186758</v>
      </c>
      <c r="T242" s="150">
        <v>4.4208333333333336E-2</v>
      </c>
      <c r="U242" s="149">
        <v>52005.192541156401</v>
      </c>
      <c r="V242" s="149">
        <v>2666.1736031180603</v>
      </c>
      <c r="W242" s="149">
        <v>5202.135770949948</v>
      </c>
      <c r="X242" s="149">
        <v>2516.4016132765796</v>
      </c>
      <c r="Y242" s="149">
        <v>1147</v>
      </c>
      <c r="Z242" s="149">
        <v>472</v>
      </c>
    </row>
    <row r="243" spans="17:26" x14ac:dyDescent="0.25">
      <c r="Q243" s="149">
        <v>-58.730732755465851</v>
      </c>
      <c r="R243" s="149">
        <v>2085.3984473738547</v>
      </c>
      <c r="S243" s="149">
        <v>2144.1291801293205</v>
      </c>
      <c r="T243" s="150">
        <v>5.3475000000000009E-2</v>
      </c>
      <c r="U243" s="149">
        <v>50631.060307681561</v>
      </c>
      <c r="V243" s="149">
        <v>2542.0607270265141</v>
      </c>
      <c r="W243" s="149">
        <v>4976.8756290444053</v>
      </c>
      <c r="X243" s="149">
        <v>2456.4240149105212</v>
      </c>
      <c r="Y243" s="149">
        <v>827</v>
      </c>
      <c r="Z243" s="149">
        <v>441</v>
      </c>
    </row>
    <row r="244" spans="17:26" x14ac:dyDescent="0.25">
      <c r="Q244" s="149">
        <v>-192.12092901887218</v>
      </c>
      <c r="R244" s="149">
        <v>2049.5414942627558</v>
      </c>
      <c r="S244" s="149">
        <v>2241.662423281628</v>
      </c>
      <c r="T244" s="150">
        <v>4.1891666666666667E-2</v>
      </c>
      <c r="U244" s="149">
        <v>51371.35214970482</v>
      </c>
      <c r="V244" s="149">
        <v>2518.5239314606815</v>
      </c>
      <c r="W244" s="149">
        <v>5130.5908494122605</v>
      </c>
      <c r="X244" s="149">
        <v>2520.620878191382</v>
      </c>
      <c r="Y244" s="149">
        <v>1005</v>
      </c>
      <c r="Z244" s="149">
        <v>687</v>
      </c>
    </row>
    <row r="245" spans="17:26" x14ac:dyDescent="0.25">
      <c r="Q245" s="149">
        <v>-230.08674371892539</v>
      </c>
      <c r="R245" s="149">
        <v>2085.3984473738547</v>
      </c>
      <c r="S245" s="149">
        <v>2315.48519109278</v>
      </c>
      <c r="T245" s="150">
        <v>5.3475000000000009E-2</v>
      </c>
      <c r="U245" s="149">
        <v>51705.850209200711</v>
      </c>
      <c r="V245" s="149">
        <v>2650.9153545966137</v>
      </c>
      <c r="W245" s="149">
        <v>5140.5900723871637</v>
      </c>
      <c r="X245" s="149">
        <v>2624.4498318125052</v>
      </c>
      <c r="Y245" s="149">
        <v>1082</v>
      </c>
      <c r="Z245" s="149">
        <v>606</v>
      </c>
    </row>
    <row r="246" spans="17:26" x14ac:dyDescent="0.25">
      <c r="Q246" s="149">
        <v>-862.70772919706496</v>
      </c>
      <c r="R246" s="149">
        <v>2085.3984473738547</v>
      </c>
      <c r="S246" s="149">
        <v>2948.1061765709196</v>
      </c>
      <c r="T246" s="150">
        <v>5.3475000000000009E-2</v>
      </c>
      <c r="U246" s="149">
        <v>52270.565679654719</v>
      </c>
      <c r="V246" s="149">
        <v>2612.0070092184937</v>
      </c>
      <c r="W246" s="149">
        <v>5073.5407529032163</v>
      </c>
      <c r="X246" s="149">
        <v>2532.3467352809048</v>
      </c>
      <c r="Y246" s="149">
        <v>1066</v>
      </c>
      <c r="Z246" s="149">
        <v>594</v>
      </c>
    </row>
    <row r="247" spans="17:26" x14ac:dyDescent="0.25">
      <c r="Q247" s="149">
        <v>-968.25591953109688</v>
      </c>
      <c r="R247" s="149">
        <v>2085.3984473738547</v>
      </c>
      <c r="S247" s="149">
        <v>3053.6543669049515</v>
      </c>
      <c r="T247" s="150">
        <v>5.3475000000000009E-2</v>
      </c>
      <c r="U247" s="149">
        <v>52589.633000206166</v>
      </c>
      <c r="V247" s="149">
        <v>2563.6371789008253</v>
      </c>
      <c r="W247" s="149">
        <v>5267.2787310921422</v>
      </c>
      <c r="X247" s="149">
        <v>2606.1106700435498</v>
      </c>
      <c r="Y247" s="149">
        <v>1286</v>
      </c>
      <c r="Z247" s="149">
        <v>342</v>
      </c>
    </row>
    <row r="248" spans="17:26" x14ac:dyDescent="0.25">
      <c r="Q248" s="149">
        <v>-600.64485336714824</v>
      </c>
      <c r="R248" s="149">
        <v>2085.3984473738547</v>
      </c>
      <c r="S248" s="149">
        <v>2686.0433007410029</v>
      </c>
      <c r="T248" s="150">
        <v>5.3475000000000009E-2</v>
      </c>
      <c r="U248" s="149">
        <v>52134.867702205062</v>
      </c>
      <c r="V248" s="149">
        <v>2597.7703167550071</v>
      </c>
      <c r="W248" s="149">
        <v>5146.1380514927723</v>
      </c>
      <c r="X248" s="149">
        <v>2677.866746492567</v>
      </c>
      <c r="Y248" s="149">
        <v>1083</v>
      </c>
      <c r="Z248" s="149">
        <v>565</v>
      </c>
    </row>
    <row r="249" spans="17:26" x14ac:dyDescent="0.25">
      <c r="Q249" s="149">
        <v>-469.67993666856637</v>
      </c>
      <c r="R249" s="149">
        <v>2085.3984473738547</v>
      </c>
      <c r="S249" s="149">
        <v>2555.078384042421</v>
      </c>
      <c r="T249" s="150">
        <v>5.3475000000000009E-2</v>
      </c>
      <c r="U249" s="149">
        <v>51682.485911237236</v>
      </c>
      <c r="V249" s="149">
        <v>2598.5058648632476</v>
      </c>
      <c r="W249" s="149">
        <v>4992.7427071553348</v>
      </c>
      <c r="X249" s="149">
        <v>2634.850897627166</v>
      </c>
      <c r="Y249" s="149">
        <v>801</v>
      </c>
      <c r="Z249" s="149">
        <v>754</v>
      </c>
    </row>
    <row r="250" spans="17:26" x14ac:dyDescent="0.25">
      <c r="Q250" s="149">
        <v>589.76518199733277</v>
      </c>
      <c r="R250" s="149">
        <v>2085.3984473738547</v>
      </c>
      <c r="S250" s="149">
        <v>1495.6332653765219</v>
      </c>
      <c r="T250" s="150">
        <v>5.3475000000000009E-2</v>
      </c>
      <c r="U250" s="149">
        <v>51254.711254178845</v>
      </c>
      <c r="V250" s="149">
        <v>2642.2477440827201</v>
      </c>
      <c r="W250" s="149">
        <v>5176.1278715944918</v>
      </c>
      <c r="X250" s="149">
        <v>2630.2555952425209</v>
      </c>
      <c r="Y250" s="149">
        <v>1550</v>
      </c>
      <c r="Z250" s="149">
        <v>679</v>
      </c>
    </row>
    <row r="251" spans="17:26" x14ac:dyDescent="0.25">
      <c r="Q251" s="149">
        <v>574.88639628670239</v>
      </c>
      <c r="R251" s="149">
        <v>2085.3984473738547</v>
      </c>
      <c r="S251" s="149">
        <v>1510.5120510871523</v>
      </c>
      <c r="T251" s="150">
        <v>5.3475000000000009E-2</v>
      </c>
      <c r="U251" s="149">
        <v>50212.790683634201</v>
      </c>
      <c r="V251" s="149">
        <v>2636.7972982556821</v>
      </c>
      <c r="W251" s="149">
        <v>5134.6245208492164</v>
      </c>
      <c r="X251" s="149">
        <v>2575.690339131897</v>
      </c>
      <c r="Y251" s="149">
        <v>811</v>
      </c>
      <c r="Z251" s="149">
        <v>459</v>
      </c>
    </row>
    <row r="252" spans="17:26" x14ac:dyDescent="0.25">
      <c r="Q252" s="149">
        <v>737.64780513964524</v>
      </c>
      <c r="R252" s="149">
        <v>2085.3984473738547</v>
      </c>
      <c r="S252" s="149">
        <v>1347.7506422342094</v>
      </c>
      <c r="T252" s="150">
        <v>5.3475000000000009E-2</v>
      </c>
      <c r="U252" s="149">
        <v>50802.390066119959</v>
      </c>
      <c r="V252" s="149">
        <v>2665.7318976181132</v>
      </c>
      <c r="W252" s="149">
        <v>5015.6075296808749</v>
      </c>
      <c r="X252" s="149">
        <v>2543.8238744897426</v>
      </c>
      <c r="Y252" s="149">
        <v>1448</v>
      </c>
      <c r="Z252" s="149">
        <v>737</v>
      </c>
    </row>
    <row r="253" spans="17:26" x14ac:dyDescent="0.25">
      <c r="Q253" s="149">
        <v>521.77921783775264</v>
      </c>
      <c r="R253" s="149">
        <v>2085.3984473738547</v>
      </c>
      <c r="S253" s="149">
        <v>1563.619229536102</v>
      </c>
      <c r="T253" s="150">
        <v>5.3475000000000009E-2</v>
      </c>
      <c r="U253" s="149">
        <v>49948.168405370438</v>
      </c>
      <c r="V253" s="149">
        <v>2511.2158239177575</v>
      </c>
      <c r="W253" s="149">
        <v>4909.3364663792827</v>
      </c>
      <c r="X253" s="149">
        <v>2608.5536166148058</v>
      </c>
      <c r="Y253" s="149">
        <v>837</v>
      </c>
      <c r="Z253" s="149">
        <v>420</v>
      </c>
    </row>
    <row r="254" spans="17:26" x14ac:dyDescent="0.25">
      <c r="Q254" s="149">
        <v>666.82034268895268</v>
      </c>
      <c r="R254" s="149">
        <v>2056.6821673019708</v>
      </c>
      <c r="S254" s="149">
        <v>1389.8618246130181</v>
      </c>
      <c r="T254" s="150">
        <v>4.4208333333333336E-2</v>
      </c>
      <c r="U254" s="149">
        <v>50151.776623991864</v>
      </c>
      <c r="V254" s="149">
        <v>2686.4520885451502</v>
      </c>
      <c r="W254" s="149">
        <v>5031.9484883782388</v>
      </c>
      <c r="X254" s="149">
        <v>2540.5103047637394</v>
      </c>
      <c r="Y254" s="149">
        <v>850</v>
      </c>
      <c r="Z254" s="149">
        <v>598</v>
      </c>
    </row>
    <row r="255" spans="17:26" x14ac:dyDescent="0.25">
      <c r="Q255" s="149">
        <v>-327.37843573821419</v>
      </c>
      <c r="R255" s="149">
        <v>2085.3984473738547</v>
      </c>
      <c r="S255" s="149">
        <v>2412.7768831120688</v>
      </c>
      <c r="T255" s="150">
        <v>5.3475000000000009E-2</v>
      </c>
      <c r="U255" s="149">
        <v>51624.608850834928</v>
      </c>
      <c r="V255" s="149">
        <v>2540.967410680475</v>
      </c>
      <c r="W255" s="149">
        <v>5232.6881485566228</v>
      </c>
      <c r="X255" s="149">
        <v>2583.4437261692783</v>
      </c>
      <c r="Y255" s="149">
        <v>977</v>
      </c>
      <c r="Z255" s="149">
        <v>567</v>
      </c>
    </row>
    <row r="256" spans="17:26" x14ac:dyDescent="0.25">
      <c r="Q256" s="149">
        <v>-947.01236816982646</v>
      </c>
      <c r="R256" s="149">
        <v>2071.0096039323103</v>
      </c>
      <c r="S256" s="149">
        <v>3018.0219721021367</v>
      </c>
      <c r="T256" s="150">
        <v>4.8841666666666672E-2</v>
      </c>
      <c r="U256" s="149">
        <v>53180.673085158662</v>
      </c>
      <c r="V256" s="149">
        <v>2572.7698700083611</v>
      </c>
      <c r="W256" s="149">
        <v>5275.2388401072494</v>
      </c>
      <c r="X256" s="149">
        <v>2536.5984483769198</v>
      </c>
      <c r="Y256" s="149">
        <v>1381</v>
      </c>
      <c r="Z256" s="149">
        <v>935</v>
      </c>
    </row>
    <row r="257" spans="17:26" x14ac:dyDescent="0.25">
      <c r="Q257" s="149">
        <v>701.332427815664</v>
      </c>
      <c r="R257" s="149">
        <v>2085.3984473738547</v>
      </c>
      <c r="S257" s="149">
        <v>1384.0660195581906</v>
      </c>
      <c r="T257" s="150">
        <v>5.3475000000000009E-2</v>
      </c>
      <c r="U257" s="149">
        <v>50404.96126636058</v>
      </c>
      <c r="V257" s="149">
        <v>2532.7070502581291</v>
      </c>
      <c r="W257" s="149">
        <v>4980.1184188509396</v>
      </c>
      <c r="X257" s="149">
        <v>2532.5148112653096</v>
      </c>
      <c r="Y257" s="149">
        <v>1233</v>
      </c>
      <c r="Z257" s="149">
        <v>689</v>
      </c>
    </row>
    <row r="258" spans="17:26" x14ac:dyDescent="0.25">
      <c r="Q258" s="149">
        <v>-1282.4840272909551</v>
      </c>
      <c r="R258" s="149">
        <v>2078.1963534172628</v>
      </c>
      <c r="S258" s="149">
        <v>3360.6803807082179</v>
      </c>
      <c r="T258" s="150">
        <v>5.115833333333334E-2</v>
      </c>
      <c r="U258" s="149">
        <v>52795.327207173003</v>
      </c>
      <c r="V258" s="149">
        <v>2578.1647915646836</v>
      </c>
      <c r="W258" s="149">
        <v>5235.6964906737367</v>
      </c>
      <c r="X258" s="149">
        <v>2579.0769875108494</v>
      </c>
      <c r="Y258" s="149">
        <v>1093</v>
      </c>
      <c r="Z258" s="149">
        <v>401</v>
      </c>
    </row>
    <row r="259" spans="17:26" x14ac:dyDescent="0.25">
      <c r="Q259" s="149">
        <v>-1621.3818720856257</v>
      </c>
      <c r="R259" s="149">
        <v>2085.3984473738547</v>
      </c>
      <c r="S259" s="149">
        <v>3706.7803194594803</v>
      </c>
      <c r="T259" s="150">
        <v>5.3475000000000009E-2</v>
      </c>
      <c r="U259" s="149">
        <v>52914.246736882844</v>
      </c>
      <c r="V259" s="149">
        <v>2507.4019421777189</v>
      </c>
      <c r="W259" s="149">
        <v>5293.8975439243768</v>
      </c>
      <c r="X259" s="149">
        <v>2611.9333899179292</v>
      </c>
      <c r="Y259" s="149">
        <v>602</v>
      </c>
      <c r="Z259" s="149">
        <v>558</v>
      </c>
    </row>
    <row r="260" spans="17:26" x14ac:dyDescent="0.25">
      <c r="Q260" s="149">
        <v>-25.350460546828799</v>
      </c>
      <c r="R260" s="149">
        <v>2085.3984473738547</v>
      </c>
      <c r="S260" s="149">
        <v>2110.7489079206835</v>
      </c>
      <c r="T260" s="150">
        <v>5.3475000000000009E-2</v>
      </c>
      <c r="U260" s="149">
        <v>50964.240894463299</v>
      </c>
      <c r="V260" s="149">
        <v>2485.2203278272427</v>
      </c>
      <c r="W260" s="149">
        <v>5091.0883809515071</v>
      </c>
      <c r="X260" s="149">
        <v>2540.9575892452376</v>
      </c>
      <c r="Y260" s="149">
        <v>1057</v>
      </c>
      <c r="Z260" s="149">
        <v>444</v>
      </c>
    </row>
    <row r="261" spans="17:26" x14ac:dyDescent="0.25">
      <c r="Q261" s="149">
        <v>85.673318219733801</v>
      </c>
      <c r="R261" s="149">
        <v>2085.3984473738547</v>
      </c>
      <c r="S261" s="149">
        <v>1999.7251291541209</v>
      </c>
      <c r="T261" s="150">
        <v>5.3475000000000009E-2</v>
      </c>
      <c r="U261" s="149">
        <v>51214.3038099611</v>
      </c>
      <c r="V261" s="149">
        <v>2702.8886411638705</v>
      </c>
      <c r="W261" s="149">
        <v>5138.3978877057916</v>
      </c>
      <c r="X261" s="149">
        <v>2657.8224081103322</v>
      </c>
      <c r="Y261" s="149">
        <v>1215</v>
      </c>
      <c r="Z261" s="149">
        <v>293</v>
      </c>
    </row>
    <row r="262" spans="17:26" x14ac:dyDescent="0.25">
      <c r="Q262" s="149">
        <v>-184.41507991888602</v>
      </c>
      <c r="R262" s="149">
        <v>2085.3984473738547</v>
      </c>
      <c r="S262" s="149">
        <v>2269.8135272927407</v>
      </c>
      <c r="T262" s="150">
        <v>5.3475000000000009E-2</v>
      </c>
      <c r="U262" s="149">
        <v>51881.228831946748</v>
      </c>
      <c r="V262" s="149">
        <v>2499.798672521928</v>
      </c>
      <c r="W262" s="149">
        <v>5109.8541276971073</v>
      </c>
      <c r="X262" s="149">
        <v>2562.7706610733185</v>
      </c>
      <c r="Y262" s="149">
        <v>1222</v>
      </c>
      <c r="Z262" s="149">
        <v>942</v>
      </c>
    </row>
    <row r="263" spans="17:26" x14ac:dyDescent="0.25">
      <c r="Q263" s="149">
        <v>-794.90903750688722</v>
      </c>
      <c r="R263" s="149">
        <v>2085.3984473738547</v>
      </c>
      <c r="S263" s="149">
        <v>2880.3074848807419</v>
      </c>
      <c r="T263" s="150">
        <v>5.3475000000000009E-2</v>
      </c>
      <c r="U263" s="149">
        <v>52132.526711240098</v>
      </c>
      <c r="V263" s="149">
        <v>2673.0521841240547</v>
      </c>
      <c r="W263" s="149">
        <v>5142.4361242966716</v>
      </c>
      <c r="X263" s="149">
        <v>2549.1155851799813</v>
      </c>
      <c r="Y263" s="149">
        <v>799</v>
      </c>
      <c r="Z263" s="149">
        <v>661</v>
      </c>
    </row>
    <row r="264" spans="17:26" x14ac:dyDescent="0.25">
      <c r="Q264" s="149">
        <v>-1727.0310556815921</v>
      </c>
      <c r="R264" s="149">
        <v>2085.3984473738547</v>
      </c>
      <c r="S264" s="149">
        <v>3812.4295030554467</v>
      </c>
      <c r="T264" s="150">
        <v>5.3475000000000009E-2</v>
      </c>
      <c r="U264" s="149">
        <v>53363.689461778929</v>
      </c>
      <c r="V264" s="149">
        <v>2521.0266119645112</v>
      </c>
      <c r="W264" s="149">
        <v>5323.2281834140531</v>
      </c>
      <c r="X264" s="149">
        <v>2578.3593260425987</v>
      </c>
      <c r="Y264" s="149">
        <v>1051</v>
      </c>
      <c r="Z264" s="149">
        <v>417</v>
      </c>
    </row>
    <row r="265" spans="17:26" x14ac:dyDescent="0.25">
      <c r="Q265" s="149">
        <v>-884.14280619062311</v>
      </c>
      <c r="R265" s="149">
        <v>2085.3984473738547</v>
      </c>
      <c r="S265" s="149">
        <v>2969.5412535644778</v>
      </c>
      <c r="T265" s="150">
        <v>5.3475000000000009E-2</v>
      </c>
      <c r="U265" s="149">
        <v>52428.849713529024</v>
      </c>
      <c r="V265" s="149">
        <v>2569.8043174481654</v>
      </c>
      <c r="W265" s="149">
        <v>5228.2335949348308</v>
      </c>
      <c r="X265" s="149">
        <v>2598.3467726519739</v>
      </c>
      <c r="Y265" s="149">
        <v>934</v>
      </c>
      <c r="Z265" s="149">
        <v>679</v>
      </c>
    </row>
    <row r="266" spans="17:26" x14ac:dyDescent="0.25">
      <c r="Q266" s="149">
        <v>-680.41146980768372</v>
      </c>
      <c r="R266" s="149">
        <v>2085.3984473738547</v>
      </c>
      <c r="S266" s="149">
        <v>2765.8099171815384</v>
      </c>
      <c r="T266" s="150">
        <v>5.3475000000000009E-2</v>
      </c>
      <c r="U266" s="149">
        <v>52086.45112447771</v>
      </c>
      <c r="V266" s="149">
        <v>2617.8386960729213</v>
      </c>
      <c r="W266" s="149">
        <v>5287.6565495886898</v>
      </c>
      <c r="X266" s="149">
        <v>2676.1550208007184</v>
      </c>
      <c r="Y266" s="149">
        <v>1041</v>
      </c>
      <c r="Z266" s="149">
        <v>299</v>
      </c>
    </row>
    <row r="267" spans="17:26" x14ac:dyDescent="0.25">
      <c r="Q267" s="149">
        <v>465.81072405629266</v>
      </c>
      <c r="R267" s="149">
        <v>2085.3984473738547</v>
      </c>
      <c r="S267" s="149">
        <v>1619.587723317562</v>
      </c>
      <c r="T267" s="150">
        <v>5.3475000000000009E-2</v>
      </c>
      <c r="U267" s="149">
        <v>50724.87937229019</v>
      </c>
      <c r="V267" s="149">
        <v>2639.3863541451601</v>
      </c>
      <c r="W267" s="149">
        <v>5065.3747899537611</v>
      </c>
      <c r="X267" s="149">
        <v>2506.0951125058555</v>
      </c>
      <c r="Y267" s="149">
        <v>1174</v>
      </c>
      <c r="Z267" s="149">
        <v>608</v>
      </c>
    </row>
    <row r="268" spans="17:26" x14ac:dyDescent="0.25">
      <c r="Q268" s="149">
        <v>182.57925796216182</v>
      </c>
      <c r="R268" s="149">
        <v>2085.3984473738547</v>
      </c>
      <c r="S268" s="149">
        <v>1902.8191894116928</v>
      </c>
      <c r="T268" s="150">
        <v>5.3475000000000009E-2</v>
      </c>
      <c r="U268" s="149">
        <v>50629.529144198066</v>
      </c>
      <c r="V268" s="149">
        <v>2464.355639875118</v>
      </c>
      <c r="W268" s="149">
        <v>5195.7413424030256</v>
      </c>
      <c r="X268" s="149">
        <v>2512.3697136168503</v>
      </c>
      <c r="Y268" s="149">
        <v>947</v>
      </c>
      <c r="Z268" s="149">
        <v>424</v>
      </c>
    </row>
    <row r="269" spans="17:26" x14ac:dyDescent="0.25">
      <c r="Q269" s="149">
        <v>-746.06824285011635</v>
      </c>
      <c r="R269" s="149">
        <v>2056.6821673019708</v>
      </c>
      <c r="S269" s="149">
        <v>2802.7504101520872</v>
      </c>
      <c r="T269" s="150">
        <v>4.4208333333333336E-2</v>
      </c>
      <c r="U269" s="149">
        <v>52439.777225867809</v>
      </c>
      <c r="V269" s="149">
        <v>2703.4118438579198</v>
      </c>
      <c r="W269" s="149">
        <v>5205.9710968222926</v>
      </c>
      <c r="X269" s="149">
        <v>2564.4178109590275</v>
      </c>
      <c r="Y269" s="149">
        <v>1322</v>
      </c>
      <c r="Z269" s="149">
        <v>433</v>
      </c>
    </row>
    <row r="270" spans="17:26" x14ac:dyDescent="0.25">
      <c r="Q270" s="149">
        <v>-819.87700861787744</v>
      </c>
      <c r="R270" s="149">
        <v>2085.3984473738547</v>
      </c>
      <c r="S270" s="149">
        <v>2905.2754559917321</v>
      </c>
      <c r="T270" s="150">
        <v>5.3475000000000009E-2</v>
      </c>
      <c r="U270" s="149">
        <v>51736.865077741677</v>
      </c>
      <c r="V270" s="149">
        <v>2591.413585830323</v>
      </c>
      <c r="W270" s="149">
        <v>5134.2785358706806</v>
      </c>
      <c r="X270" s="149">
        <v>2598.0401745125482</v>
      </c>
      <c r="Y270" s="149">
        <v>716</v>
      </c>
      <c r="Z270" s="149">
        <v>358</v>
      </c>
    </row>
    <row r="271" spans="17:26" x14ac:dyDescent="0.25">
      <c r="Q271" s="149">
        <v>-907.87598788954028</v>
      </c>
      <c r="R271" s="149">
        <v>2085.3984473738547</v>
      </c>
      <c r="S271" s="149">
        <v>2993.2744352633949</v>
      </c>
      <c r="T271" s="150">
        <v>5.3475000000000009E-2</v>
      </c>
      <c r="U271" s="149">
        <v>51923.202124735108</v>
      </c>
      <c r="V271" s="149">
        <v>2538.3869992417826</v>
      </c>
      <c r="W271" s="149">
        <v>5198.6928821270494</v>
      </c>
      <c r="X271" s="149">
        <v>2484.9907377485706</v>
      </c>
      <c r="Y271" s="149">
        <v>821</v>
      </c>
      <c r="Z271" s="149">
        <v>431</v>
      </c>
    </row>
    <row r="272" spans="17:26" x14ac:dyDescent="0.25">
      <c r="Q272" s="149">
        <v>1459.8497412850224</v>
      </c>
      <c r="R272" s="149">
        <v>2085.3984473738547</v>
      </c>
      <c r="S272" s="149">
        <v>625.5487060888322</v>
      </c>
      <c r="T272" s="150">
        <v>5.3475000000000009E-2</v>
      </c>
      <c r="U272" s="149">
        <v>49255.811469015549</v>
      </c>
      <c r="V272" s="149">
        <v>2457.2952163904638</v>
      </c>
      <c r="W272" s="149">
        <v>4905.8333491549283</v>
      </c>
      <c r="X272" s="149">
        <v>2597.2085593206607</v>
      </c>
      <c r="Y272" s="149">
        <v>1145</v>
      </c>
      <c r="Z272" s="149">
        <v>661</v>
      </c>
    </row>
    <row r="273" spans="17:26" x14ac:dyDescent="0.25">
      <c r="Q273" s="149">
        <v>-1093.1197375729794</v>
      </c>
      <c r="R273" s="149">
        <v>2078.1963534172628</v>
      </c>
      <c r="S273" s="149">
        <v>3171.3160909902422</v>
      </c>
      <c r="T273" s="150">
        <v>5.115833333333334E-2</v>
      </c>
      <c r="U273" s="149">
        <v>52675.284483110561</v>
      </c>
      <c r="V273" s="149">
        <v>2478.2504542968081</v>
      </c>
      <c r="W273" s="149">
        <v>5223.9262382120942</v>
      </c>
      <c r="X273" s="149">
        <v>2569.4242153253949</v>
      </c>
      <c r="Y273" s="149">
        <v>1150</v>
      </c>
      <c r="Z273" s="149">
        <v>582</v>
      </c>
    </row>
    <row r="274" spans="17:26" x14ac:dyDescent="0.25">
      <c r="Q274" s="149">
        <v>-104.0358783943152</v>
      </c>
      <c r="R274" s="149">
        <v>2085.3984473738547</v>
      </c>
      <c r="S274" s="149">
        <v>2189.4343257681699</v>
      </c>
      <c r="T274" s="150">
        <v>5.3475000000000009E-2</v>
      </c>
      <c r="U274" s="149">
        <v>52023.820577908446</v>
      </c>
      <c r="V274" s="149">
        <v>2628.3545111230987</v>
      </c>
      <c r="W274" s="149">
        <v>5220.0944034266768</v>
      </c>
      <c r="X274" s="149">
        <v>2460.040294609993</v>
      </c>
      <c r="Y274" s="149">
        <v>1567</v>
      </c>
      <c r="Z274" s="149">
        <v>704</v>
      </c>
    </row>
    <row r="275" spans="17:26" x14ac:dyDescent="0.25">
      <c r="Q275" s="149">
        <v>-633.49980966404974</v>
      </c>
      <c r="R275" s="149">
        <v>2085.3984473738547</v>
      </c>
      <c r="S275" s="149">
        <v>2718.8982570379044</v>
      </c>
      <c r="T275" s="150">
        <v>5.3475000000000009E-2</v>
      </c>
      <c r="U275" s="149">
        <v>52008.603244616788</v>
      </c>
      <c r="V275" s="149">
        <v>2663.1402704574575</v>
      </c>
      <c r="W275" s="149">
        <v>5136.9827895307035</v>
      </c>
      <c r="X275" s="149">
        <v>2611.318901792788</v>
      </c>
      <c r="Y275" s="149">
        <v>929</v>
      </c>
      <c r="Z275" s="149">
        <v>562</v>
      </c>
    </row>
    <row r="276" spans="17:26" x14ac:dyDescent="0.25">
      <c r="Q276" s="149">
        <v>-745.093202806926</v>
      </c>
      <c r="R276" s="149">
        <v>2085.3984473738547</v>
      </c>
      <c r="S276" s="149">
        <v>2830.4916501807807</v>
      </c>
      <c r="T276" s="150">
        <v>5.3475000000000009E-2</v>
      </c>
      <c r="U276" s="149">
        <v>51834.574896121994</v>
      </c>
      <c r="V276" s="149">
        <v>2563.404958706808</v>
      </c>
      <c r="W276" s="149">
        <v>5170.452727224837</v>
      </c>
      <c r="X276" s="149">
        <v>2541.0641859259113</v>
      </c>
      <c r="Y276" s="149">
        <v>794</v>
      </c>
      <c r="Z276" s="149">
        <v>520</v>
      </c>
    </row>
    <row r="277" spans="17:26" x14ac:dyDescent="0.25">
      <c r="Q277" s="149">
        <v>254.04324273075508</v>
      </c>
      <c r="R277" s="149">
        <v>2085.3984473738547</v>
      </c>
      <c r="S277" s="149">
        <v>1831.3552046430996</v>
      </c>
      <c r="T277" s="150">
        <v>5.3475000000000009E-2</v>
      </c>
      <c r="U277" s="149">
        <v>51643.818499551038</v>
      </c>
      <c r="V277" s="149">
        <v>2525.2203487548677</v>
      </c>
      <c r="W277" s="149">
        <v>5038.3603672615145</v>
      </c>
      <c r="X277" s="149">
        <v>2579.5053161923233</v>
      </c>
      <c r="Y277" s="149">
        <v>1708</v>
      </c>
      <c r="Z277" s="149">
        <v>796</v>
      </c>
    </row>
    <row r="278" spans="17:26" x14ac:dyDescent="0.25">
      <c r="Q278" s="149">
        <v>405.28479754624004</v>
      </c>
      <c r="R278" s="149">
        <v>2085.3984473738547</v>
      </c>
      <c r="S278" s="149">
        <v>1680.1136498276146</v>
      </c>
      <c r="T278" s="150">
        <v>5.3475000000000009E-2</v>
      </c>
      <c r="U278" s="149">
        <v>50740.815214081282</v>
      </c>
      <c r="V278" s="149">
        <v>2585.9197525140257</v>
      </c>
      <c r="W278" s="149">
        <v>5012.8352855939747</v>
      </c>
      <c r="X278" s="149">
        <v>2567.3796521503036</v>
      </c>
      <c r="Y278" s="149">
        <v>826</v>
      </c>
      <c r="Z278" s="149">
        <v>941</v>
      </c>
    </row>
    <row r="279" spans="17:26" x14ac:dyDescent="0.25">
      <c r="Q279" s="149">
        <v>861.52477152214442</v>
      </c>
      <c r="R279" s="149">
        <v>2085.3984473738547</v>
      </c>
      <c r="S279" s="149">
        <v>1223.8736758517102</v>
      </c>
      <c r="T279" s="150">
        <v>5.3475000000000009E-2</v>
      </c>
      <c r="U279" s="149">
        <v>49496.782190333288</v>
      </c>
      <c r="V279" s="149">
        <v>2633.6636005925948</v>
      </c>
      <c r="W279" s="149">
        <v>4998.5524141573624</v>
      </c>
      <c r="X279" s="149">
        <v>2575.1856192302257</v>
      </c>
      <c r="Y279" s="149">
        <v>736</v>
      </c>
      <c r="Z279" s="149">
        <v>316</v>
      </c>
    </row>
    <row r="280" spans="17:26" x14ac:dyDescent="0.25">
      <c r="Q280" s="149">
        <v>-752.75753545327871</v>
      </c>
      <c r="R280" s="149">
        <v>2085.3984473738547</v>
      </c>
      <c r="S280" s="149">
        <v>2838.1559828271334</v>
      </c>
      <c r="T280" s="150">
        <v>5.3475000000000009E-2</v>
      </c>
      <c r="U280" s="149">
        <v>52213.927037860281</v>
      </c>
      <c r="V280" s="149">
        <v>2613.7963823764039</v>
      </c>
      <c r="W280" s="149">
        <v>5172.5920083763649</v>
      </c>
      <c r="X280" s="149">
        <v>2655.3052070351432</v>
      </c>
      <c r="Y280" s="149">
        <v>1084</v>
      </c>
      <c r="Z280" s="149">
        <v>433</v>
      </c>
    </row>
    <row r="281" spans="17:26" x14ac:dyDescent="0.25">
      <c r="Q281" s="149">
        <v>1135.5423775783311</v>
      </c>
      <c r="R281" s="149">
        <v>2056.6821673019708</v>
      </c>
      <c r="S281" s="149">
        <v>921.13978972363986</v>
      </c>
      <c r="T281" s="150">
        <v>4.4208333333333336E-2</v>
      </c>
      <c r="U281" s="149">
        <v>49960.530644770115</v>
      </c>
      <c r="V281" s="149">
        <v>2698.1303331985255</v>
      </c>
      <c r="W281" s="149">
        <v>4990.3918725980448</v>
      </c>
      <c r="X281" s="149">
        <v>2691.0452402805281</v>
      </c>
      <c r="Y281" s="149">
        <v>1357</v>
      </c>
      <c r="Z281" s="149">
        <v>365</v>
      </c>
    </row>
    <row r="282" spans="17:26" x14ac:dyDescent="0.25">
      <c r="Q282" s="149">
        <v>-734.79342758918983</v>
      </c>
      <c r="R282" s="149">
        <v>2071.0096039323103</v>
      </c>
      <c r="S282" s="149">
        <v>2805.8030315215001</v>
      </c>
      <c r="T282" s="150">
        <v>4.8841666666666672E-2</v>
      </c>
      <c r="U282" s="149">
        <v>52041.003534159616</v>
      </c>
      <c r="V282" s="149">
        <v>2559.3708624435294</v>
      </c>
      <c r="W282" s="149">
        <v>5179.1314560347546</v>
      </c>
      <c r="X282" s="149">
        <v>2601.7089647409953</v>
      </c>
      <c r="Y282" s="149">
        <v>933</v>
      </c>
      <c r="Z282" s="149">
        <v>553</v>
      </c>
    </row>
    <row r="283" spans="17:26" x14ac:dyDescent="0.25">
      <c r="Q283" s="149">
        <v>-736.81315619005318</v>
      </c>
      <c r="R283" s="149">
        <v>2085.3984473738547</v>
      </c>
      <c r="S283" s="149">
        <v>2822.2116035639078</v>
      </c>
      <c r="T283" s="150">
        <v>5.3475000000000009E-2</v>
      </c>
      <c r="U283" s="149">
        <v>52390.727137127535</v>
      </c>
      <c r="V283" s="149">
        <v>2663.6700446883592</v>
      </c>
      <c r="W283" s="149">
        <v>5213.5810735518926</v>
      </c>
      <c r="X283" s="149">
        <v>2639.173052893937</v>
      </c>
      <c r="Y283" s="149">
        <v>1011</v>
      </c>
      <c r="Z283" s="149">
        <v>628</v>
      </c>
    </row>
    <row r="284" spans="17:26" x14ac:dyDescent="0.25">
      <c r="Q284" s="149">
        <v>-920.69908561992179</v>
      </c>
      <c r="R284" s="149">
        <v>2085.3984473738547</v>
      </c>
      <c r="S284" s="149">
        <v>3006.0975329937764</v>
      </c>
      <c r="T284" s="150">
        <v>5.3475000000000009E-2</v>
      </c>
      <c r="U284" s="149">
        <v>52235.118050805781</v>
      </c>
      <c r="V284" s="149">
        <v>2572.7132356802158</v>
      </c>
      <c r="W284" s="149">
        <v>5179.0143914106757</v>
      </c>
      <c r="X284" s="149">
        <v>2656.2300459342096</v>
      </c>
      <c r="Y284" s="149">
        <v>648</v>
      </c>
      <c r="Z284" s="149">
        <v>714</v>
      </c>
    </row>
    <row r="285" spans="17:26" x14ac:dyDescent="0.25">
      <c r="Q285" s="149">
        <v>-321.98308515052031</v>
      </c>
      <c r="R285" s="149">
        <v>2085.3984473738547</v>
      </c>
      <c r="S285" s="149">
        <v>2407.381532524375</v>
      </c>
      <c r="T285" s="150">
        <v>5.3475000000000009E-2</v>
      </c>
      <c r="U285" s="149">
        <v>51748.887240582822</v>
      </c>
      <c r="V285" s="149">
        <v>2612.9947112900513</v>
      </c>
      <c r="W285" s="149">
        <v>5179.6443612805615</v>
      </c>
      <c r="X285" s="149">
        <v>2641.4827908182874</v>
      </c>
      <c r="Y285" s="149">
        <v>984</v>
      </c>
      <c r="Z285" s="149">
        <v>614</v>
      </c>
    </row>
    <row r="286" spans="17:26" x14ac:dyDescent="0.25">
      <c r="Q286" s="149">
        <v>-419.39420739710158</v>
      </c>
      <c r="R286" s="149">
        <v>2085.3984473738547</v>
      </c>
      <c r="S286" s="149">
        <v>2504.7926547709562</v>
      </c>
      <c r="T286" s="150">
        <v>5.3475000000000009E-2</v>
      </c>
      <c r="U286" s="149">
        <v>51595.014575221488</v>
      </c>
      <c r="V286" s="149">
        <v>2630.8094869876104</v>
      </c>
      <c r="W286" s="149">
        <v>5080.5801887304224</v>
      </c>
      <c r="X286" s="149">
        <v>2492.0956195013023</v>
      </c>
      <c r="Y286" s="149">
        <v>1095</v>
      </c>
      <c r="Z286" s="149">
        <v>458</v>
      </c>
    </row>
    <row r="287" spans="17:26" x14ac:dyDescent="0.25">
      <c r="Q287" s="149">
        <v>518.94481951144007</v>
      </c>
      <c r="R287" s="149">
        <v>2085.3984473738547</v>
      </c>
      <c r="S287" s="149">
        <v>1566.4536278624146</v>
      </c>
      <c r="T287" s="150">
        <v>5.3475000000000009E-2</v>
      </c>
      <c r="U287" s="149">
        <v>50716.726319715191</v>
      </c>
      <c r="V287" s="149">
        <v>2780.5518163566494</v>
      </c>
      <c r="W287" s="149">
        <v>5146.6472655860698</v>
      </c>
      <c r="X287" s="149">
        <v>2587.9217414059881</v>
      </c>
      <c r="Y287" s="149">
        <v>947</v>
      </c>
      <c r="Z287" s="149">
        <v>589</v>
      </c>
    </row>
    <row r="288" spans="17:26" x14ac:dyDescent="0.25">
      <c r="Q288" s="149">
        <v>139.09615191419903</v>
      </c>
      <c r="R288" s="149">
        <v>2085.3984473738547</v>
      </c>
      <c r="S288" s="149">
        <v>1946.3022954596556</v>
      </c>
      <c r="T288" s="150">
        <v>5.3475000000000009E-2</v>
      </c>
      <c r="U288" s="149">
        <v>50523.651484735034</v>
      </c>
      <c r="V288" s="149">
        <v>2581.7935236537114</v>
      </c>
      <c r="W288" s="149">
        <v>5031.1866632143119</v>
      </c>
      <c r="X288" s="149">
        <v>2618.254967003978</v>
      </c>
      <c r="Y288" s="149">
        <v>659</v>
      </c>
      <c r="Z288" s="149">
        <v>493</v>
      </c>
    </row>
    <row r="289" spans="17:26" x14ac:dyDescent="0.25">
      <c r="Q289" s="149">
        <v>-798.97941784846307</v>
      </c>
      <c r="R289" s="149">
        <v>2085.3984473738547</v>
      </c>
      <c r="S289" s="149">
        <v>2884.3778652223177</v>
      </c>
      <c r="T289" s="150">
        <v>5.3475000000000009E-2</v>
      </c>
      <c r="U289" s="149">
        <v>51829.025895238003</v>
      </c>
      <c r="V289" s="149">
        <v>2543.5649306853052</v>
      </c>
      <c r="W289" s="149">
        <v>5156.4595758781343</v>
      </c>
      <c r="X289" s="149">
        <v>2629.9905956081984</v>
      </c>
      <c r="Y289" s="149">
        <v>832</v>
      </c>
      <c r="Z289" s="149">
        <v>354</v>
      </c>
    </row>
    <row r="290" spans="17:26" x14ac:dyDescent="0.25">
      <c r="Q290" s="149">
        <v>-1539.5828812928562</v>
      </c>
      <c r="R290" s="149">
        <v>2085.3984473738547</v>
      </c>
      <c r="S290" s="149">
        <v>3624.9813286667109</v>
      </c>
      <c r="T290" s="150">
        <v>5.3475000000000009E-2</v>
      </c>
      <c r="U290" s="149">
        <v>53193.297186830401</v>
      </c>
      <c r="V290" s="149">
        <v>2495.471809721088</v>
      </c>
      <c r="W290" s="149">
        <v>5209.2849964529387</v>
      </c>
      <c r="X290" s="149">
        <v>2609.7752582845264</v>
      </c>
      <c r="Y290" s="149">
        <v>1112</v>
      </c>
      <c r="Z290" s="149">
        <v>528</v>
      </c>
    </row>
    <row r="291" spans="17:26" x14ac:dyDescent="0.25">
      <c r="Q291" s="149">
        <v>50.221562565090608</v>
      </c>
      <c r="R291" s="149">
        <v>2085.3984473738547</v>
      </c>
      <c r="S291" s="149">
        <v>2035.176884808764</v>
      </c>
      <c r="T291" s="150">
        <v>5.3475000000000009E-2</v>
      </c>
      <c r="U291" s="149">
        <v>50910.070325579865</v>
      </c>
      <c r="V291" s="149">
        <v>2487.3801310039426</v>
      </c>
      <c r="W291" s="149">
        <v>5072.5859131945199</v>
      </c>
      <c r="X291" s="149">
        <v>2597.5947138319884</v>
      </c>
      <c r="Y291" s="149">
        <v>1012</v>
      </c>
      <c r="Z291" s="149">
        <v>489</v>
      </c>
    </row>
    <row r="292" spans="17:26" x14ac:dyDescent="0.25">
      <c r="Q292" s="149">
        <v>-565.6249556054172</v>
      </c>
      <c r="R292" s="149">
        <v>2085.3984473738547</v>
      </c>
      <c r="S292" s="149">
        <v>2651.0234029792719</v>
      </c>
      <c r="T292" s="150">
        <v>5.3475000000000009E-2</v>
      </c>
      <c r="U292" s="149">
        <v>51741.190659433043</v>
      </c>
      <c r="V292" s="149">
        <v>2622.7333743837253</v>
      </c>
      <c r="W292" s="149">
        <v>5111.2733702708174</v>
      </c>
      <c r="X292" s="149">
        <v>2628.8661995159464</v>
      </c>
      <c r="Y292" s="149">
        <v>523</v>
      </c>
      <c r="Z292" s="149">
        <v>834</v>
      </c>
    </row>
    <row r="293" spans="17:26" x14ac:dyDescent="0.25">
      <c r="Q293" s="149">
        <v>-596.9448717670889</v>
      </c>
      <c r="R293" s="149">
        <v>2056.6821673019708</v>
      </c>
      <c r="S293" s="149">
        <v>2653.6270390690597</v>
      </c>
      <c r="T293" s="150">
        <v>4.4208333333333336E-2</v>
      </c>
      <c r="U293" s="149">
        <v>52170.477908776549</v>
      </c>
      <c r="V293" s="149">
        <v>2604.6890351157654</v>
      </c>
      <c r="W293" s="149">
        <v>5215.0815207252381</v>
      </c>
      <c r="X293" s="149">
        <v>2710.1350925607649</v>
      </c>
      <c r="Y293" s="149">
        <v>1079</v>
      </c>
      <c r="Z293" s="149">
        <v>537</v>
      </c>
    </row>
    <row r="294" spans="17:26" x14ac:dyDescent="0.25">
      <c r="Q294" s="149">
        <v>-401.72023186355773</v>
      </c>
      <c r="R294" s="149">
        <v>2085.3984473738547</v>
      </c>
      <c r="S294" s="149">
        <v>2487.1186792374124</v>
      </c>
      <c r="T294" s="150">
        <v>5.3475000000000009E-2</v>
      </c>
      <c r="U294" s="149">
        <v>51601.279605101168</v>
      </c>
      <c r="V294" s="149">
        <v>2563.9692636072232</v>
      </c>
      <c r="W294" s="149">
        <v>5182.540181385868</v>
      </c>
      <c r="X294" s="149">
        <v>2664.3333495228508</v>
      </c>
      <c r="Y294" s="149">
        <v>672</v>
      </c>
      <c r="Z294" s="149">
        <v>702</v>
      </c>
    </row>
    <row r="295" spans="17:26" x14ac:dyDescent="0.25">
      <c r="Q295" s="149">
        <v>1023.2334031734865</v>
      </c>
      <c r="R295" s="149">
        <v>2085.3984473738547</v>
      </c>
      <c r="S295" s="149">
        <v>1062.1650442003681</v>
      </c>
      <c r="T295" s="150">
        <v>5.3475000000000009E-2</v>
      </c>
      <c r="U295" s="149">
        <v>49943.786035986173</v>
      </c>
      <c r="V295" s="149">
        <v>2472.3851888458516</v>
      </c>
      <c r="W295" s="149">
        <v>5046.5133901647268</v>
      </c>
      <c r="X295" s="149">
        <v>2524.6426901866721</v>
      </c>
      <c r="Y295" s="149">
        <v>980</v>
      </c>
      <c r="Z295" s="149">
        <v>885</v>
      </c>
    </row>
    <row r="296" spans="17:26" x14ac:dyDescent="0.25">
      <c r="Q296" s="149">
        <v>235.74733981306372</v>
      </c>
      <c r="R296" s="149">
        <v>2085.3984473738547</v>
      </c>
      <c r="S296" s="149">
        <v>1849.6511075607909</v>
      </c>
      <c r="T296" s="150">
        <v>5.3475000000000009E-2</v>
      </c>
      <c r="U296" s="149">
        <v>51353.263469873986</v>
      </c>
      <c r="V296" s="149">
        <v>2506.4627503714582</v>
      </c>
      <c r="W296" s="149">
        <v>5158.0574549943176</v>
      </c>
      <c r="X296" s="149">
        <v>2605.1409185187576</v>
      </c>
      <c r="Y296" s="149">
        <v>1219</v>
      </c>
      <c r="Z296" s="149">
        <v>845</v>
      </c>
    </row>
    <row r="297" spans="17:26" x14ac:dyDescent="0.25">
      <c r="Q297" s="149">
        <v>-94.49111332468874</v>
      </c>
      <c r="R297" s="149">
        <v>2085.3984473738547</v>
      </c>
      <c r="S297" s="149">
        <v>2179.8895606985434</v>
      </c>
      <c r="T297" s="150">
        <v>5.3475000000000009E-2</v>
      </c>
      <c r="U297" s="149">
        <v>51300.510222719553</v>
      </c>
      <c r="V297" s="149">
        <v>2678.8821765310986</v>
      </c>
      <c r="W297" s="149">
        <v>5076.2891286380736</v>
      </c>
      <c r="X297" s="149">
        <v>2623.9385051387339</v>
      </c>
      <c r="Y297" s="149">
        <v>762</v>
      </c>
      <c r="Z297" s="149">
        <v>727</v>
      </c>
    </row>
    <row r="298" spans="17:26" x14ac:dyDescent="0.25">
      <c r="Q298" s="149">
        <v>-676.26239783345227</v>
      </c>
      <c r="R298" s="149">
        <v>2085.3984473738547</v>
      </c>
      <c r="S298" s="149">
        <v>2761.6608452073069</v>
      </c>
      <c r="T298" s="150">
        <v>5.3475000000000009E-2</v>
      </c>
      <c r="U298" s="149">
        <v>51956.601212192298</v>
      </c>
      <c r="V298" s="149">
        <v>2619.992989015584</v>
      </c>
      <c r="W298" s="149">
        <v>5200.0876985849345</v>
      </c>
      <c r="X298" s="149">
        <v>2517.9060065441881</v>
      </c>
      <c r="Y298" s="149">
        <v>959</v>
      </c>
      <c r="Z298" s="149">
        <v>500</v>
      </c>
    </row>
    <row r="299" spans="17:26" x14ac:dyDescent="0.25">
      <c r="Q299" s="149">
        <v>-242.32858870212567</v>
      </c>
      <c r="R299" s="149">
        <v>2071.0096039323103</v>
      </c>
      <c r="S299" s="149">
        <v>2313.3381926344359</v>
      </c>
      <c r="T299" s="150">
        <v>4.8841666666666672E-2</v>
      </c>
      <c r="U299" s="149">
        <v>51840.581013685194</v>
      </c>
      <c r="V299" s="149">
        <v>2528.4574147588319</v>
      </c>
      <c r="W299" s="149">
        <v>5279.3233162328561</v>
      </c>
      <c r="X299" s="149">
        <v>2625.589080362005</v>
      </c>
      <c r="Y299" s="149">
        <v>1182</v>
      </c>
      <c r="Z299" s="149">
        <v>626</v>
      </c>
    </row>
    <row r="300" spans="17:26" x14ac:dyDescent="0.25">
      <c r="Q300" s="149">
        <v>970.1749042783772</v>
      </c>
      <c r="R300" s="149">
        <v>2071.0096039323103</v>
      </c>
      <c r="S300" s="149">
        <v>1100.8346996539331</v>
      </c>
      <c r="T300" s="150">
        <v>4.8841666666666672E-2</v>
      </c>
      <c r="U300" s="149">
        <v>50269.578064448637</v>
      </c>
      <c r="V300" s="149">
        <v>2578.6930114063466</v>
      </c>
      <c r="W300" s="149">
        <v>4929.3739457955253</v>
      </c>
      <c r="X300" s="149">
        <v>2463.9292711408912</v>
      </c>
      <c r="Y300" s="149">
        <v>1681</v>
      </c>
      <c r="Z300" s="149">
        <v>533</v>
      </c>
    </row>
    <row r="301" spans="17:26" x14ac:dyDescent="0.25">
      <c r="Q301" s="149">
        <v>-511.20598179795752</v>
      </c>
      <c r="R301" s="149">
        <v>2078.1963534172628</v>
      </c>
      <c r="S301" s="149">
        <v>2589.4023352152203</v>
      </c>
      <c r="T301" s="150">
        <v>5.115833333333334E-2</v>
      </c>
      <c r="U301" s="149">
        <v>52118.146529295816</v>
      </c>
      <c r="V301" s="149">
        <v>2552.2092040911202</v>
      </c>
      <c r="W301" s="149">
        <v>5185.1998200919643</v>
      </c>
      <c r="X301" s="149">
        <v>2649.4461245552457</v>
      </c>
      <c r="Y301" s="149">
        <v>1366</v>
      </c>
      <c r="Z301" s="149">
        <v>421</v>
      </c>
    </row>
    <row r="302" spans="17:26" x14ac:dyDescent="0.25">
      <c r="Q302" s="149">
        <v>52.446014007799704</v>
      </c>
      <c r="R302" s="149">
        <v>2085.3984473738547</v>
      </c>
      <c r="S302" s="149">
        <v>2032.9524333660549</v>
      </c>
      <c r="T302" s="150">
        <v>5.3475000000000009E-2</v>
      </c>
      <c r="U302" s="149">
        <v>51287.39234788758</v>
      </c>
      <c r="V302" s="149">
        <v>2528.0380348705385</v>
      </c>
      <c r="W302" s="149">
        <v>5047.50935022058</v>
      </c>
      <c r="X302" s="149">
        <v>2590.1159595504355</v>
      </c>
      <c r="Y302" s="149">
        <v>1158</v>
      </c>
      <c r="Z302" s="149">
        <v>715</v>
      </c>
    </row>
    <row r="303" spans="17:26" x14ac:dyDescent="0.25">
      <c r="Q303" s="149">
        <v>-417.60766658672219</v>
      </c>
      <c r="R303" s="149">
        <v>2085.3984473738547</v>
      </c>
      <c r="S303" s="149">
        <v>2503.0061139605768</v>
      </c>
      <c r="T303" s="150">
        <v>5.3475000000000009E-2</v>
      </c>
      <c r="U303" s="149">
        <v>52122.313231066742</v>
      </c>
      <c r="V303" s="149">
        <v>2564.4962195060357</v>
      </c>
      <c r="W303" s="149">
        <v>5168.96470999133</v>
      </c>
      <c r="X303" s="149">
        <v>2626.5561975801966</v>
      </c>
      <c r="Y303" s="149">
        <v>1284</v>
      </c>
      <c r="Z303" s="149">
        <v>642</v>
      </c>
    </row>
    <row r="304" spans="17:26" x14ac:dyDescent="0.25">
      <c r="Q304" s="149">
        <v>709.08732956603808</v>
      </c>
      <c r="R304" s="149">
        <v>2085.3984473738547</v>
      </c>
      <c r="S304" s="149">
        <v>1376.3111178078166</v>
      </c>
      <c r="T304" s="150">
        <v>5.3475000000000009E-2</v>
      </c>
      <c r="U304" s="149">
        <v>49853.465603915814</v>
      </c>
      <c r="V304" s="149">
        <v>2461.3793513871146</v>
      </c>
      <c r="W304" s="149">
        <v>4923.9312648216201</v>
      </c>
      <c r="X304" s="149">
        <v>2675.2276289088441</v>
      </c>
      <c r="Y304" s="149">
        <v>647</v>
      </c>
      <c r="Z304" s="149">
        <v>718</v>
      </c>
    </row>
    <row r="305" spans="17:26" x14ac:dyDescent="0.25">
      <c r="Q305" s="149">
        <v>-95.563360929229475</v>
      </c>
      <c r="R305" s="149">
        <v>2056.6821673019708</v>
      </c>
      <c r="S305" s="149">
        <v>2152.2455282312003</v>
      </c>
      <c r="T305" s="150">
        <v>4.4208333333333336E-2</v>
      </c>
      <c r="U305" s="149">
        <v>51750.604978613839</v>
      </c>
      <c r="V305" s="149">
        <v>2566.7569254714344</v>
      </c>
      <c r="W305" s="149">
        <v>5140.9826433625567</v>
      </c>
      <c r="X305" s="149">
        <v>2431.0200379523876</v>
      </c>
      <c r="Y305" s="149">
        <v>1537</v>
      </c>
      <c r="Z305" s="149">
        <v>677</v>
      </c>
    </row>
    <row r="306" spans="17:26" x14ac:dyDescent="0.25">
      <c r="Q306" s="149">
        <v>186.9319968710729</v>
      </c>
      <c r="R306" s="149">
        <v>2085.3984473738547</v>
      </c>
      <c r="S306" s="149">
        <v>1898.4664505027818</v>
      </c>
      <c r="T306" s="150">
        <v>5.3475000000000009E-2</v>
      </c>
      <c r="U306" s="149">
        <v>50908.609617556838</v>
      </c>
      <c r="V306" s="149">
        <v>2577.904626465323</v>
      </c>
      <c r="W306" s="149">
        <v>5035.6194461028663</v>
      </c>
      <c r="X306" s="149">
        <v>2538.4640203217141</v>
      </c>
      <c r="Y306" s="149">
        <v>1216</v>
      </c>
      <c r="Z306" s="149">
        <v>460</v>
      </c>
    </row>
    <row r="307" spans="17:26" x14ac:dyDescent="0.25">
      <c r="Q307" s="149">
        <v>261.70455799322986</v>
      </c>
      <c r="R307" s="149">
        <v>2085.3984473738547</v>
      </c>
      <c r="S307" s="149">
        <v>1823.6938893806248</v>
      </c>
      <c r="T307" s="150">
        <v>5.3475000000000009E-2</v>
      </c>
      <c r="U307" s="149">
        <v>50476.718087731628</v>
      </c>
      <c r="V307" s="149">
        <v>2509.1623728838381</v>
      </c>
      <c r="W307" s="149">
        <v>5034.3784313263895</v>
      </c>
      <c r="X307" s="149">
        <v>2647.0214602571541</v>
      </c>
      <c r="Y307" s="149">
        <v>576</v>
      </c>
      <c r="Z307" s="149">
        <v>723</v>
      </c>
    </row>
    <row r="308" spans="17:26" x14ac:dyDescent="0.25">
      <c r="Q308" s="149">
        <v>127.92353589982031</v>
      </c>
      <c r="R308" s="149">
        <v>2071.0096039323103</v>
      </c>
      <c r="S308" s="149">
        <v>1943.0860680324899</v>
      </c>
      <c r="T308" s="150">
        <v>4.8841666666666672E-2</v>
      </c>
      <c r="U308" s="149">
        <v>51636.801706951788</v>
      </c>
      <c r="V308" s="149">
        <v>2594.3816837183645</v>
      </c>
      <c r="W308" s="149">
        <v>5165.0645050982002</v>
      </c>
      <c r="X308" s="149">
        <v>2599.959471556157</v>
      </c>
      <c r="Y308" s="149">
        <v>1327</v>
      </c>
      <c r="Z308" s="149">
        <v>814</v>
      </c>
    </row>
    <row r="309" spans="17:26" x14ac:dyDescent="0.25">
      <c r="Q309" s="149">
        <v>-368.34734295050566</v>
      </c>
      <c r="R309" s="149">
        <v>2085.3984473738547</v>
      </c>
      <c r="S309" s="149">
        <v>2453.7457903243603</v>
      </c>
      <c r="T309" s="150">
        <v>5.3475000000000009E-2</v>
      </c>
      <c r="U309" s="149">
        <v>51372.883225901445</v>
      </c>
      <c r="V309" s="149">
        <v>2498.3515700247594</v>
      </c>
      <c r="W309" s="149">
        <v>5261.7283818978503</v>
      </c>
      <c r="X309" s="149">
        <v>2595.0825745349239</v>
      </c>
      <c r="Y309" s="149">
        <v>1153</v>
      </c>
      <c r="Z309" s="149">
        <v>90</v>
      </c>
    </row>
    <row r="310" spans="17:26" x14ac:dyDescent="0.25">
      <c r="Q310" s="149">
        <v>-759.01391692033349</v>
      </c>
      <c r="R310" s="149">
        <v>2085.3984473738547</v>
      </c>
      <c r="S310" s="149">
        <v>2844.4123642941881</v>
      </c>
      <c r="T310" s="150">
        <v>5.3475000000000009E-2</v>
      </c>
      <c r="U310" s="149">
        <v>52035.134210399316</v>
      </c>
      <c r="V310" s="149">
        <v>2617.0165100645954</v>
      </c>
      <c r="W310" s="149">
        <v>5151.2370905502803</v>
      </c>
      <c r="X310" s="149">
        <v>2600.8266928782391</v>
      </c>
      <c r="Y310" s="149">
        <v>1009</v>
      </c>
      <c r="Z310" s="149">
        <v>394</v>
      </c>
    </row>
    <row r="311" spans="17:26" x14ac:dyDescent="0.25">
      <c r="Q311" s="149">
        <v>-1448.5059669368534</v>
      </c>
      <c r="R311" s="149">
        <v>2049.5414942627558</v>
      </c>
      <c r="S311" s="149">
        <v>3498.0474611996092</v>
      </c>
      <c r="T311" s="150">
        <v>4.1891666666666667E-2</v>
      </c>
      <c r="U311" s="149">
        <v>53545.849757456497</v>
      </c>
      <c r="V311" s="149">
        <v>2654.8940678784547</v>
      </c>
      <c r="W311" s="149">
        <v>5340.5894218982912</v>
      </c>
      <c r="X311" s="149">
        <v>2568.2684796417734</v>
      </c>
      <c r="Y311" s="149">
        <v>993</v>
      </c>
      <c r="Z311" s="149">
        <v>909</v>
      </c>
    </row>
    <row r="312" spans="17:26" x14ac:dyDescent="0.25">
      <c r="Q312" s="149">
        <v>-654.12362926646438</v>
      </c>
      <c r="R312" s="149">
        <v>2085.3984473738547</v>
      </c>
      <c r="S312" s="149">
        <v>2739.522076640319</v>
      </c>
      <c r="T312" s="150">
        <v>5.3475000000000009E-2</v>
      </c>
      <c r="U312" s="149">
        <v>52218.69369514133</v>
      </c>
      <c r="V312" s="149">
        <v>2493.7722655368439</v>
      </c>
      <c r="W312" s="149">
        <v>5212.7182253856899</v>
      </c>
      <c r="X312" s="149">
        <v>2648.2621468799393</v>
      </c>
      <c r="Y312" s="149">
        <v>1164</v>
      </c>
      <c r="Z312" s="149">
        <v>568</v>
      </c>
    </row>
    <row r="313" spans="17:26" x14ac:dyDescent="0.25">
      <c r="Q313" s="149">
        <v>-526.66680360373221</v>
      </c>
      <c r="R313" s="149">
        <v>2056.6821673019708</v>
      </c>
      <c r="S313" s="149">
        <v>2583.348970905703</v>
      </c>
      <c r="T313" s="150">
        <v>4.4208333333333336E-2</v>
      </c>
      <c r="U313" s="149">
        <v>52089.999787967827</v>
      </c>
      <c r="V313" s="149">
        <v>2598.4879043023147</v>
      </c>
      <c r="W313" s="149">
        <v>5221.075617447309</v>
      </c>
      <c r="X313" s="149">
        <v>2510.7115910476159</v>
      </c>
      <c r="Y313" s="149">
        <v>1401</v>
      </c>
      <c r="Z313" s="149">
        <v>422</v>
      </c>
    </row>
    <row r="314" spans="17:26" x14ac:dyDescent="0.25">
      <c r="Q314" s="149">
        <v>-112.92302884366791</v>
      </c>
      <c r="R314" s="149">
        <v>2085.3984473738547</v>
      </c>
      <c r="S314" s="149">
        <v>2198.3214762175226</v>
      </c>
      <c r="T314" s="150">
        <v>5.3475000000000009E-2</v>
      </c>
      <c r="U314" s="149">
        <v>50605.154043152128</v>
      </c>
      <c r="V314" s="149">
        <v>2504.0360401904632</v>
      </c>
      <c r="W314" s="149">
        <v>4961.9228340148884</v>
      </c>
      <c r="X314" s="149">
        <v>2628.7548621364085</v>
      </c>
      <c r="Y314" s="149">
        <v>577</v>
      </c>
      <c r="Z314" s="149">
        <v>478</v>
      </c>
    </row>
    <row r="315" spans="17:26" x14ac:dyDescent="0.25">
      <c r="Q315" s="149">
        <v>-1315.2111644179013</v>
      </c>
      <c r="R315" s="149">
        <v>2071.0096039323103</v>
      </c>
      <c r="S315" s="149">
        <v>3386.2207683502115</v>
      </c>
      <c r="T315" s="150">
        <v>4.8841666666666672E-2</v>
      </c>
      <c r="U315" s="149">
        <v>53264.357971216945</v>
      </c>
      <c r="V315" s="149">
        <v>2414.6589086228328</v>
      </c>
      <c r="W315" s="149">
        <v>5447.615766980528</v>
      </c>
      <c r="X315" s="149">
        <v>2549.7688736373575</v>
      </c>
      <c r="Y315" s="149">
        <v>1372</v>
      </c>
      <c r="Z315" s="149">
        <v>540</v>
      </c>
    </row>
    <row r="316" spans="17:26" x14ac:dyDescent="0.25">
      <c r="Q316" s="149">
        <v>537.22796750627049</v>
      </c>
      <c r="R316" s="149">
        <v>2085.3984473738547</v>
      </c>
      <c r="S316" s="149">
        <v>1548.1704798675842</v>
      </c>
      <c r="T316" s="150">
        <v>5.3475000000000009E-2</v>
      </c>
      <c r="U316" s="149">
        <v>49913.525083887711</v>
      </c>
      <c r="V316" s="149">
        <v>2707.4998913975901</v>
      </c>
      <c r="W316" s="149">
        <v>4972.0803512259281</v>
      </c>
      <c r="X316" s="149">
        <v>2658.1932798912535</v>
      </c>
      <c r="Y316" s="149">
        <v>770</v>
      </c>
      <c r="Z316" s="149">
        <v>163</v>
      </c>
    </row>
    <row r="317" spans="17:26" x14ac:dyDescent="0.25">
      <c r="Q317" s="149">
        <v>-262.79222554378021</v>
      </c>
      <c r="R317" s="149">
        <v>2049.5414942627558</v>
      </c>
      <c r="S317" s="149">
        <v>2312.333719806536</v>
      </c>
      <c r="T317" s="150">
        <v>4.1891666666666667E-2</v>
      </c>
      <c r="U317" s="149">
        <v>52046.295969149731</v>
      </c>
      <c r="V317" s="149">
        <v>2576.59495008668</v>
      </c>
      <c r="W317" s="149">
        <v>5146.6430203086447</v>
      </c>
      <c r="X317" s="149">
        <v>2661.1023874577781</v>
      </c>
      <c r="Y317" s="149">
        <v>1213</v>
      </c>
      <c r="Z317" s="149">
        <v>851</v>
      </c>
    </row>
    <row r="318" spans="17:26" x14ac:dyDescent="0.25">
      <c r="Q318" s="149">
        <v>-1794.6283490027749</v>
      </c>
      <c r="R318" s="149">
        <v>2085.3984473738547</v>
      </c>
      <c r="S318" s="149">
        <v>3880.0267963766296</v>
      </c>
      <c r="T318" s="150">
        <v>5.3475000000000009E-2</v>
      </c>
      <c r="U318" s="149">
        <v>53770.524067704348</v>
      </c>
      <c r="V318" s="149">
        <v>2434.9025890258335</v>
      </c>
      <c r="W318" s="149">
        <v>5322.7452532199477</v>
      </c>
      <c r="X318" s="149">
        <v>2539.304268449318</v>
      </c>
      <c r="Y318" s="149">
        <v>1242</v>
      </c>
      <c r="Z318" s="149">
        <v>674</v>
      </c>
    </row>
    <row r="319" spans="17:26" x14ac:dyDescent="0.25">
      <c r="Q319" s="149">
        <v>-443.807368930336</v>
      </c>
      <c r="R319" s="149">
        <v>2078.1963534172628</v>
      </c>
      <c r="S319" s="149">
        <v>2522.0037223475988</v>
      </c>
      <c r="T319" s="150">
        <v>5.115833333333334E-2</v>
      </c>
      <c r="U319" s="149">
        <v>52016.271288687363</v>
      </c>
      <c r="V319" s="149">
        <v>2591.6675628880976</v>
      </c>
      <c r="W319" s="149">
        <v>5147.5677749961251</v>
      </c>
      <c r="X319" s="149">
        <v>2536.9928363301815</v>
      </c>
      <c r="Y319" s="149">
        <v>1308</v>
      </c>
      <c r="Z319" s="149">
        <v>572</v>
      </c>
    </row>
    <row r="320" spans="17:26" x14ac:dyDescent="0.25">
      <c r="Q320" s="149">
        <v>210.75059874365274</v>
      </c>
      <c r="R320" s="149">
        <v>2085.3984473738547</v>
      </c>
      <c r="S320" s="149">
        <v>1874.6478486302019</v>
      </c>
      <c r="T320" s="150">
        <v>5.3475000000000009E-2</v>
      </c>
      <c r="U320" s="149">
        <v>51332.149180748478</v>
      </c>
      <c r="V320" s="149">
        <v>2577.6464800248091</v>
      </c>
      <c r="W320" s="149">
        <v>5110.8923815267626</v>
      </c>
      <c r="X320" s="149">
        <v>2657.7620468706964</v>
      </c>
      <c r="Y320" s="149">
        <v>1205</v>
      </c>
      <c r="Z320" s="149">
        <v>730</v>
      </c>
    </row>
    <row r="321" spans="17:26" x14ac:dyDescent="0.25">
      <c r="Q321" s="149">
        <v>-394.56423811986861</v>
      </c>
      <c r="R321" s="149">
        <v>2085.3984473738547</v>
      </c>
      <c r="S321" s="149">
        <v>2479.9626854937233</v>
      </c>
      <c r="T321" s="150">
        <v>5.3475000000000009E-2</v>
      </c>
      <c r="U321" s="149">
        <v>51517.207820773197</v>
      </c>
      <c r="V321" s="149">
        <v>2654.3403792767413</v>
      </c>
      <c r="W321" s="149">
        <v>5178.2125240046571</v>
      </c>
      <c r="X321" s="149">
        <v>2590.163099086184</v>
      </c>
      <c r="Y321" s="149">
        <v>610</v>
      </c>
      <c r="Z321" s="149">
        <v>677</v>
      </c>
    </row>
    <row r="322" spans="17:26" x14ac:dyDescent="0.25">
      <c r="Q322" s="149">
        <v>-801.09954911945943</v>
      </c>
      <c r="R322" s="149">
        <v>2078.1963534172628</v>
      </c>
      <c r="S322" s="149">
        <v>2879.2959025367222</v>
      </c>
      <c r="T322" s="150">
        <v>5.115833333333334E-2</v>
      </c>
      <c r="U322" s="149">
        <v>51887.436997488374</v>
      </c>
      <c r="V322" s="149">
        <v>2550.3463737239463</v>
      </c>
      <c r="W322" s="149">
        <v>5154.4280365189461</v>
      </c>
      <c r="X322" s="149">
        <v>2534.0042475361174</v>
      </c>
      <c r="Y322" s="149">
        <v>887</v>
      </c>
      <c r="Z322" s="149">
        <v>455</v>
      </c>
    </row>
    <row r="323" spans="17:26" x14ac:dyDescent="0.25">
      <c r="Q323" s="149">
        <v>-1209.2399702696289</v>
      </c>
      <c r="R323" s="149">
        <v>2085.3984473738547</v>
      </c>
      <c r="S323" s="149">
        <v>3294.6384176434835</v>
      </c>
      <c r="T323" s="150">
        <v>5.3475000000000009E-2</v>
      </c>
      <c r="U323" s="149">
        <v>52187.813782721008</v>
      </c>
      <c r="V323" s="149">
        <v>2546.785464439683</v>
      </c>
      <c r="W323" s="149">
        <v>5156.6873072221915</v>
      </c>
      <c r="X323" s="149">
        <v>2477.5045274663112</v>
      </c>
      <c r="Y323" s="149">
        <v>1031</v>
      </c>
      <c r="Z323" s="149">
        <v>150</v>
      </c>
    </row>
    <row r="324" spans="17:26" x14ac:dyDescent="0.25">
      <c r="Q324" s="149">
        <v>-871.61364322944837</v>
      </c>
      <c r="R324" s="149">
        <v>2085.3984473738547</v>
      </c>
      <c r="S324" s="149">
        <v>2957.012090603303</v>
      </c>
      <c r="T324" s="150">
        <v>5.3475000000000009E-2</v>
      </c>
      <c r="U324" s="149">
        <v>51923.310358235271</v>
      </c>
      <c r="V324" s="149">
        <v>2578.4174268739503</v>
      </c>
      <c r="W324" s="149">
        <v>5191.0926968153344</v>
      </c>
      <c r="X324" s="149">
        <v>2598.9966597533912</v>
      </c>
      <c r="Y324" s="149">
        <v>612</v>
      </c>
      <c r="Z324" s="149">
        <v>539</v>
      </c>
    </row>
    <row r="325" spans="17:26" x14ac:dyDescent="0.25">
      <c r="Q325" s="149">
        <v>132.30906763803569</v>
      </c>
      <c r="R325" s="149">
        <v>2056.6821673019708</v>
      </c>
      <c r="S325" s="149">
        <v>1924.3730996639351</v>
      </c>
      <c r="T325" s="150">
        <v>4.4208333333333336E-2</v>
      </c>
      <c r="U325" s="149">
        <v>51027.712208789075</v>
      </c>
      <c r="V325" s="149">
        <v>2524.7847523631149</v>
      </c>
      <c r="W325" s="149">
        <v>5153.7452159751738</v>
      </c>
      <c r="X325" s="149">
        <v>2651.1774043324058</v>
      </c>
      <c r="Y325" s="149">
        <v>1140</v>
      </c>
      <c r="Z325" s="149">
        <v>445</v>
      </c>
    </row>
    <row r="326" spans="17:26" x14ac:dyDescent="0.25">
      <c r="Q326" s="149">
        <v>404.10926825646084</v>
      </c>
      <c r="R326" s="149">
        <v>2056.6821673019708</v>
      </c>
      <c r="S326" s="149">
        <v>1652.57289904551</v>
      </c>
      <c r="T326" s="150">
        <v>4.4208333333333336E-2</v>
      </c>
      <c r="U326" s="149">
        <v>50298.50517377154</v>
      </c>
      <c r="V326" s="149">
        <v>2635.1183720770514</v>
      </c>
      <c r="W326" s="149">
        <v>4994.1128212917301</v>
      </c>
      <c r="X326" s="149">
        <v>2607.0193950574121</v>
      </c>
      <c r="Y326" s="149">
        <v>851</v>
      </c>
      <c r="Z326" s="149">
        <v>438</v>
      </c>
    </row>
    <row r="327" spans="17:26" x14ac:dyDescent="0.25">
      <c r="Q327" s="149">
        <v>-452.35578267251685</v>
      </c>
      <c r="R327" s="149">
        <v>2085.3984473738547</v>
      </c>
      <c r="S327" s="149">
        <v>2537.7542300463715</v>
      </c>
      <c r="T327" s="150">
        <v>5.3475000000000009E-2</v>
      </c>
      <c r="U327" s="149">
        <v>51278.173859235569</v>
      </c>
      <c r="V327" s="149">
        <v>2426.9070905426092</v>
      </c>
      <c r="W327" s="149">
        <v>5228.353670472914</v>
      </c>
      <c r="X327" s="149">
        <v>2488.1818491236163</v>
      </c>
      <c r="Y327" s="149">
        <v>407</v>
      </c>
      <c r="Z327" s="149">
        <v>848</v>
      </c>
    </row>
    <row r="328" spans="17:26" x14ac:dyDescent="0.25">
      <c r="Q328" s="149">
        <v>759.6504085068334</v>
      </c>
      <c r="R328" s="149">
        <v>2056.6821673019708</v>
      </c>
      <c r="S328" s="149">
        <v>1297.0317587951374</v>
      </c>
      <c r="T328" s="150">
        <v>4.4208333333333336E-2</v>
      </c>
      <c r="U328" s="149">
        <v>50158.37454646267</v>
      </c>
      <c r="V328" s="149">
        <v>2588.6067014384225</v>
      </c>
      <c r="W328" s="149">
        <v>4998.485823806971</v>
      </c>
      <c r="X328" s="149">
        <v>2587.4538611848907</v>
      </c>
      <c r="Y328" s="149">
        <v>1129</v>
      </c>
      <c r="Z328" s="149">
        <v>526</v>
      </c>
    </row>
    <row r="329" spans="17:26" x14ac:dyDescent="0.25">
      <c r="Q329" s="149">
        <v>279.18172027503192</v>
      </c>
      <c r="R329" s="149">
        <v>2085.3984473738547</v>
      </c>
      <c r="S329" s="149">
        <v>1806.2167270988227</v>
      </c>
      <c r="T329" s="150">
        <v>5.3475000000000009E-2</v>
      </c>
      <c r="U329" s="149">
        <v>50589.865596550138</v>
      </c>
      <c r="V329" s="149">
        <v>2571.9495771252232</v>
      </c>
      <c r="W329" s="149">
        <v>5155.5708360165372</v>
      </c>
      <c r="X329" s="149">
        <v>2671.0358129963874</v>
      </c>
      <c r="Y329" s="149">
        <v>864</v>
      </c>
      <c r="Z329" s="149">
        <v>362</v>
      </c>
    </row>
    <row r="330" spans="17:26" x14ac:dyDescent="0.25">
      <c r="Q330" s="149">
        <v>-917.28438490198869</v>
      </c>
      <c r="R330" s="149">
        <v>2085.3984473738547</v>
      </c>
      <c r="S330" s="149">
        <v>3002.6828322758433</v>
      </c>
      <c r="T330" s="150">
        <v>5.3475000000000009E-2</v>
      </c>
      <c r="U330" s="149">
        <v>51392.834545807775</v>
      </c>
      <c r="V330" s="149">
        <v>2585.9393589420079</v>
      </c>
      <c r="W330" s="149">
        <v>5150.3059553542944</v>
      </c>
      <c r="X330" s="149">
        <v>2611.6972296282102</v>
      </c>
      <c r="Y330" s="149">
        <v>301</v>
      </c>
      <c r="Z330" s="149">
        <v>283</v>
      </c>
    </row>
    <row r="331" spans="17:26" x14ac:dyDescent="0.25">
      <c r="Q331" s="149">
        <v>1492.0899083984459</v>
      </c>
      <c r="R331" s="149">
        <v>2071.0096039323103</v>
      </c>
      <c r="S331" s="149">
        <v>578.91969553386446</v>
      </c>
      <c r="T331" s="150">
        <v>4.8841666666666672E-2</v>
      </c>
      <c r="U331" s="149">
        <v>49918.625962632585</v>
      </c>
      <c r="V331" s="149">
        <v>2535.9868118683817</v>
      </c>
      <c r="W331" s="149">
        <v>5094.1620652215988</v>
      </c>
      <c r="X331" s="149">
        <v>2615.2890045868135</v>
      </c>
      <c r="Y331" s="149">
        <v>1573</v>
      </c>
      <c r="Z331" s="149">
        <v>669</v>
      </c>
    </row>
    <row r="332" spans="17:26" x14ac:dyDescent="0.25">
      <c r="Q332" s="149">
        <v>221.32759629558018</v>
      </c>
      <c r="R332" s="149">
        <v>2085.3984473738547</v>
      </c>
      <c r="S332" s="149">
        <v>1864.0708510782745</v>
      </c>
      <c r="T332" s="150">
        <v>5.3475000000000009E-2</v>
      </c>
      <c r="U332" s="149">
        <v>50964.300089573335</v>
      </c>
      <c r="V332" s="149">
        <v>2510.4688828749358</v>
      </c>
      <c r="W332" s="149">
        <v>5047.6730527629779</v>
      </c>
      <c r="X332" s="149">
        <v>2587.5311285491175</v>
      </c>
      <c r="Y332" s="149">
        <v>1100</v>
      </c>
      <c r="Z332" s="149">
        <v>681</v>
      </c>
    </row>
    <row r="333" spans="17:26" x14ac:dyDescent="0.25">
      <c r="Q333" s="149">
        <v>50.374250252098363</v>
      </c>
      <c r="R333" s="149">
        <v>2085.3984473738547</v>
      </c>
      <c r="S333" s="149">
        <v>2035.0241971217563</v>
      </c>
      <c r="T333" s="150">
        <v>5.3475000000000009E-2</v>
      </c>
      <c r="U333" s="149">
        <v>51831.761364758422</v>
      </c>
      <c r="V333" s="149">
        <v>2573.7732329888945</v>
      </c>
      <c r="W333" s="149">
        <v>5120.2614131025621</v>
      </c>
      <c r="X333" s="149">
        <v>2662.4080107263039</v>
      </c>
      <c r="Y333" s="149">
        <v>1513</v>
      </c>
      <c r="Z333" s="149">
        <v>711</v>
      </c>
    </row>
    <row r="334" spans="17:26" x14ac:dyDescent="0.25">
      <c r="Q334" s="149">
        <v>-1301.3363957494539</v>
      </c>
      <c r="R334" s="149">
        <v>2085.3984473738547</v>
      </c>
      <c r="S334" s="149">
        <v>3386.7348431233086</v>
      </c>
      <c r="T334" s="150">
        <v>5.3475000000000009E-2</v>
      </c>
      <c r="U334" s="149">
        <v>53105.292672033138</v>
      </c>
      <c r="V334" s="149">
        <v>2612.902324047298</v>
      </c>
      <c r="W334" s="149">
        <v>5323.1839948158095</v>
      </c>
      <c r="X334" s="149">
        <v>2590.2493377274368</v>
      </c>
      <c r="Y334" s="149">
        <v>1022</v>
      </c>
      <c r="Z334" s="149">
        <v>616</v>
      </c>
    </row>
    <row r="335" spans="17:26" x14ac:dyDescent="0.25">
      <c r="Q335" s="149">
        <v>-1505.0303966079823</v>
      </c>
      <c r="R335" s="149">
        <v>2085.3984473738547</v>
      </c>
      <c r="S335" s="149">
        <v>3590.428843981837</v>
      </c>
      <c r="T335" s="150">
        <v>5.3475000000000009E-2</v>
      </c>
      <c r="U335" s="149">
        <v>52373.55199742398</v>
      </c>
      <c r="V335" s="149">
        <v>2477.354827752873</v>
      </c>
      <c r="W335" s="149">
        <v>5288.5257150167945</v>
      </c>
      <c r="X335" s="149">
        <v>2595.096938138553</v>
      </c>
      <c r="Y335" s="149">
        <v>402</v>
      </c>
      <c r="Z335" s="149">
        <v>415</v>
      </c>
    </row>
    <row r="336" spans="17:26" x14ac:dyDescent="0.25">
      <c r="Q336" s="149">
        <v>-619.97475207494335</v>
      </c>
      <c r="R336" s="149">
        <v>2071.0096039323103</v>
      </c>
      <c r="S336" s="149">
        <v>2690.9843560072536</v>
      </c>
      <c r="T336" s="150">
        <v>4.8841666666666672E-2</v>
      </c>
      <c r="U336" s="149">
        <v>52143.692920480236</v>
      </c>
      <c r="V336" s="149">
        <v>2540.4338742478649</v>
      </c>
      <c r="W336" s="149">
        <v>5205.846481139999</v>
      </c>
      <c r="X336" s="149">
        <v>2632.1436585448464</v>
      </c>
      <c r="Y336" s="149">
        <v>688</v>
      </c>
      <c r="Z336" s="149">
        <v>1006</v>
      </c>
    </row>
    <row r="337" spans="17:26" x14ac:dyDescent="0.25">
      <c r="Q337" s="149">
        <v>-20.433677656417331</v>
      </c>
      <c r="R337" s="149">
        <v>2085.3984473738547</v>
      </c>
      <c r="S337" s="149">
        <v>2105.832125030272</v>
      </c>
      <c r="T337" s="150">
        <v>5.3475000000000009E-2</v>
      </c>
      <c r="U337" s="149">
        <v>50787.447397041331</v>
      </c>
      <c r="V337" s="149">
        <v>2537.9293373589594</v>
      </c>
      <c r="W337" s="149">
        <v>4951.6689635335733</v>
      </c>
      <c r="X337" s="149">
        <v>2526.0204783224954</v>
      </c>
      <c r="Y337" s="149">
        <v>875</v>
      </c>
      <c r="Z337" s="149">
        <v>557</v>
      </c>
    </row>
    <row r="338" spans="17:26" x14ac:dyDescent="0.25">
      <c r="Q338" s="149">
        <v>-773.66002257414948</v>
      </c>
      <c r="R338" s="149">
        <v>2085.3984473738547</v>
      </c>
      <c r="S338" s="149">
        <v>2859.0584699480041</v>
      </c>
      <c r="T338" s="150">
        <v>5.3475000000000009E-2</v>
      </c>
      <c r="U338" s="149">
        <v>52191.223130250895</v>
      </c>
      <c r="V338" s="149">
        <v>2623.6413726988512</v>
      </c>
      <c r="W338" s="149">
        <v>5185.5424171777522</v>
      </c>
      <c r="X338" s="149">
        <v>2416.6777914008194</v>
      </c>
      <c r="Y338" s="149">
        <v>1283</v>
      </c>
      <c r="Z338" s="149">
        <v>401</v>
      </c>
    </row>
    <row r="339" spans="17:26" x14ac:dyDescent="0.25">
      <c r="Q339" s="149">
        <v>224.73572431356479</v>
      </c>
      <c r="R339" s="149">
        <v>2049.5414942627558</v>
      </c>
      <c r="S339" s="149">
        <v>1824.805769949191</v>
      </c>
      <c r="T339" s="150">
        <v>4.1891666666666667E-2</v>
      </c>
      <c r="U339" s="149">
        <v>51112.276222149856</v>
      </c>
      <c r="V339" s="149">
        <v>2523.9761717081565</v>
      </c>
      <c r="W339" s="149">
        <v>5125.6838923524028</v>
      </c>
      <c r="X339" s="149">
        <v>2666.0704841143474</v>
      </c>
      <c r="Y339" s="149">
        <v>1082</v>
      </c>
      <c r="Z339" s="149">
        <v>726</v>
      </c>
    </row>
    <row r="340" spans="17:26" x14ac:dyDescent="0.25">
      <c r="Q340" s="149">
        <v>-665.51617933789203</v>
      </c>
      <c r="R340" s="149">
        <v>2085.3984473738547</v>
      </c>
      <c r="S340" s="149">
        <v>2750.9146267117467</v>
      </c>
      <c r="T340" s="150">
        <v>5.3475000000000009E-2</v>
      </c>
      <c r="U340" s="149">
        <v>51861.837485405274</v>
      </c>
      <c r="V340" s="149">
        <v>2647.1991129518083</v>
      </c>
      <c r="W340" s="149">
        <v>5205.6008963523836</v>
      </c>
      <c r="X340" s="149">
        <v>2560.8557311729351</v>
      </c>
      <c r="Y340" s="149">
        <v>819</v>
      </c>
      <c r="Z340" s="149">
        <v>483</v>
      </c>
    </row>
    <row r="341" spans="17:26" x14ac:dyDescent="0.25">
      <c r="Q341" s="149">
        <v>111.95320199983712</v>
      </c>
      <c r="R341" s="149">
        <v>2085.3984473738547</v>
      </c>
      <c r="S341" s="149">
        <v>1973.4452453740175</v>
      </c>
      <c r="T341" s="150">
        <v>5.3475000000000009E-2</v>
      </c>
      <c r="U341" s="149">
        <v>50864.955261026727</v>
      </c>
      <c r="V341" s="149">
        <v>2433.6929630980603</v>
      </c>
      <c r="W341" s="149">
        <v>5082.5662549057961</v>
      </c>
      <c r="X341" s="149">
        <v>2698.3510247668864</v>
      </c>
      <c r="Y341" s="149">
        <v>939</v>
      </c>
      <c r="Z341" s="149">
        <v>537</v>
      </c>
    </row>
    <row r="342" spans="17:26" x14ac:dyDescent="0.25">
      <c r="Q342" s="149">
        <v>241.24047509226534</v>
      </c>
      <c r="R342" s="149">
        <v>2085.3984473738547</v>
      </c>
      <c r="S342" s="149">
        <v>1844.1579722815893</v>
      </c>
      <c r="T342" s="150">
        <v>5.3475000000000009E-2</v>
      </c>
      <c r="U342" s="149">
        <v>50509.537818787852</v>
      </c>
      <c r="V342" s="149">
        <v>2558.8684581690659</v>
      </c>
      <c r="W342" s="149">
        <v>4997.8153979856406</v>
      </c>
      <c r="X342" s="149">
        <v>2611.1180357426911</v>
      </c>
      <c r="Y342" s="149">
        <v>663</v>
      </c>
      <c r="Z342" s="149">
        <v>666</v>
      </c>
    </row>
    <row r="343" spans="17:26" x14ac:dyDescent="0.25">
      <c r="Q343" s="149">
        <v>580.83216044922187</v>
      </c>
      <c r="R343" s="149">
        <v>2049.5414942627558</v>
      </c>
      <c r="S343" s="149">
        <v>1468.7093338135339</v>
      </c>
      <c r="T343" s="150">
        <v>4.1891666666666667E-2</v>
      </c>
      <c r="U343" s="149">
        <v>50117.84888059627</v>
      </c>
      <c r="V343" s="149">
        <v>2557.6703399012131</v>
      </c>
      <c r="W343" s="149">
        <v>4955.2160718903397</v>
      </c>
      <c r="X343" s="149">
        <v>2519.5373399993437</v>
      </c>
      <c r="Y343" s="149">
        <v>1279</v>
      </c>
      <c r="Z343" s="149">
        <v>263</v>
      </c>
    </row>
    <row r="344" spans="17:26" x14ac:dyDescent="0.25">
      <c r="Q344" s="149">
        <v>605.27512598776548</v>
      </c>
      <c r="R344" s="149">
        <v>2085.3984473738547</v>
      </c>
      <c r="S344" s="149">
        <v>1480.1233213860892</v>
      </c>
      <c r="T344" s="150">
        <v>5.3475000000000009E-2</v>
      </c>
      <c r="U344" s="149">
        <v>50256.274910571286</v>
      </c>
      <c r="V344" s="149">
        <v>2595.3622139758954</v>
      </c>
      <c r="W344" s="149">
        <v>4974.0315146520697</v>
      </c>
      <c r="X344" s="149">
        <v>2640.1885686722435</v>
      </c>
      <c r="Y344" s="149">
        <v>646</v>
      </c>
      <c r="Z344" s="149">
        <v>843</v>
      </c>
    </row>
    <row r="345" spans="17:26" x14ac:dyDescent="0.25">
      <c r="Q345" s="149">
        <v>-659.10631050657094</v>
      </c>
      <c r="R345" s="149">
        <v>2085.3984473738547</v>
      </c>
      <c r="S345" s="149">
        <v>2744.5047578804256</v>
      </c>
      <c r="T345" s="150">
        <v>5.3475000000000009E-2</v>
      </c>
      <c r="U345" s="149">
        <v>51781.991918484899</v>
      </c>
      <c r="V345" s="149">
        <v>2701.26629915883</v>
      </c>
      <c r="W345" s="149">
        <v>5263.9210102622073</v>
      </c>
      <c r="X345" s="149">
        <v>2518.6352001748687</v>
      </c>
      <c r="Y345" s="149">
        <v>810</v>
      </c>
      <c r="Z345" s="149">
        <v>350</v>
      </c>
    </row>
    <row r="346" spans="17:26" x14ac:dyDescent="0.25">
      <c r="Q346" s="149">
        <v>-173.73914227914292</v>
      </c>
      <c r="R346" s="149">
        <v>2056.6821673019708</v>
      </c>
      <c r="S346" s="149">
        <v>2230.4213095811137</v>
      </c>
      <c r="T346" s="150">
        <v>4.4208333333333336E-2</v>
      </c>
      <c r="U346" s="149">
        <v>51306.063996232595</v>
      </c>
      <c r="V346" s="149">
        <v>2567.9600208112261</v>
      </c>
      <c r="W346" s="149">
        <v>5038.3239921113336</v>
      </c>
      <c r="X346" s="149">
        <v>2511.2148847951803</v>
      </c>
      <c r="Y346" s="149">
        <v>1069</v>
      </c>
      <c r="Z346" s="149">
        <v>624</v>
      </c>
    </row>
    <row r="347" spans="17:26" x14ac:dyDescent="0.25">
      <c r="Q347" s="149">
        <v>270.11111769537843</v>
      </c>
      <c r="R347" s="149">
        <v>2085.3984473738547</v>
      </c>
      <c r="S347" s="149">
        <v>1815.2873296784762</v>
      </c>
      <c r="T347" s="150">
        <v>5.3475000000000009E-2</v>
      </c>
      <c r="U347" s="149">
        <v>51202.41086052687</v>
      </c>
      <c r="V347" s="149">
        <v>2709.7887675149886</v>
      </c>
      <c r="W347" s="149">
        <v>5085.4528761266083</v>
      </c>
      <c r="X347" s="149">
        <v>2546.5215932487181</v>
      </c>
      <c r="Y347" s="149">
        <v>1105</v>
      </c>
      <c r="Z347" s="149">
        <v>779</v>
      </c>
    </row>
    <row r="348" spans="17:26" x14ac:dyDescent="0.25">
      <c r="Q348" s="149">
        <v>-489.29595149176157</v>
      </c>
      <c r="R348" s="149">
        <v>2085.3984473738547</v>
      </c>
      <c r="S348" s="149">
        <v>2574.6943988656162</v>
      </c>
      <c r="T348" s="150">
        <v>5.3475000000000009E-2</v>
      </c>
      <c r="U348" s="149">
        <v>52279.580927896153</v>
      </c>
      <c r="V348" s="149">
        <v>2637.3284239493123</v>
      </c>
      <c r="W348" s="149">
        <v>5276.6400174391147</v>
      </c>
      <c r="X348" s="149">
        <v>2572.7060263872431</v>
      </c>
      <c r="Y348" s="149">
        <v>1317</v>
      </c>
      <c r="Z348" s="149">
        <v>550</v>
      </c>
    </row>
    <row r="349" spans="17:26" x14ac:dyDescent="0.25">
      <c r="Q349" s="149">
        <v>1411.3989666292655</v>
      </c>
      <c r="R349" s="149">
        <v>2056.6821673019708</v>
      </c>
      <c r="S349" s="149">
        <v>645.28320067270545</v>
      </c>
      <c r="T349" s="150">
        <v>4.4208333333333336E-2</v>
      </c>
      <c r="U349" s="149">
        <v>49505.722853907588</v>
      </c>
      <c r="V349" s="149">
        <v>2736.9711039820786</v>
      </c>
      <c r="W349" s="149">
        <v>5058.3805434425285</v>
      </c>
      <c r="X349" s="149">
        <v>2616.2287441036424</v>
      </c>
      <c r="Y349" s="149">
        <v>982</v>
      </c>
      <c r="Z349" s="149">
        <v>598</v>
      </c>
    </row>
    <row r="350" spans="17:26" x14ac:dyDescent="0.25">
      <c r="Q350" s="149">
        <v>227.29869142383268</v>
      </c>
      <c r="R350" s="149">
        <v>2085.3984473738547</v>
      </c>
      <c r="S350" s="149">
        <v>1858.099755950022</v>
      </c>
      <c r="T350" s="150">
        <v>5.3475000000000009E-2</v>
      </c>
      <c r="U350" s="149">
        <v>50841.396617024133</v>
      </c>
      <c r="V350" s="149">
        <v>2627.5489328555559</v>
      </c>
      <c r="W350" s="149">
        <v>5105.8452424113684</v>
      </c>
      <c r="X350" s="149">
        <v>2569.8392852812203</v>
      </c>
      <c r="Y350" s="149">
        <v>997</v>
      </c>
      <c r="Z350" s="149">
        <v>511</v>
      </c>
    </row>
    <row r="351" spans="17:26" x14ac:dyDescent="0.25">
      <c r="Q351" s="149">
        <v>-320.4762240262221</v>
      </c>
      <c r="R351" s="149">
        <v>2085.3984473738547</v>
      </c>
      <c r="S351" s="149">
        <v>2405.8746714000767</v>
      </c>
      <c r="T351" s="150">
        <v>5.3475000000000009E-2</v>
      </c>
      <c r="U351" s="149">
        <v>50741.927350648766</v>
      </c>
      <c r="V351" s="149">
        <v>2398.9396789296552</v>
      </c>
      <c r="W351" s="149">
        <v>5074.5468413490971</v>
      </c>
      <c r="X351" s="149">
        <v>2480.5590295814554</v>
      </c>
      <c r="Y351" s="149">
        <v>772</v>
      </c>
      <c r="Z351" s="149">
        <v>301</v>
      </c>
    </row>
    <row r="352" spans="17:26" x14ac:dyDescent="0.25">
      <c r="Q352" s="149">
        <v>-84.139649565946911</v>
      </c>
      <c r="R352" s="149">
        <v>2085.3984473738547</v>
      </c>
      <c r="S352" s="149">
        <v>2169.5380969398016</v>
      </c>
      <c r="T352" s="150">
        <v>5.3475000000000009E-2</v>
      </c>
      <c r="U352" s="149">
        <v>51097.696858298616</v>
      </c>
      <c r="V352" s="149">
        <v>2589.7269212937572</v>
      </c>
      <c r="W352" s="149">
        <v>5013.9816565923875</v>
      </c>
      <c r="X352" s="149">
        <v>2496.5271976992558</v>
      </c>
      <c r="Y352" s="149">
        <v>905</v>
      </c>
      <c r="Z352" s="149">
        <v>673</v>
      </c>
    </row>
    <row r="353" spans="17:26" x14ac:dyDescent="0.25">
      <c r="Q353" s="149">
        <v>-742.60468836546488</v>
      </c>
      <c r="R353" s="149">
        <v>2085.3984473738547</v>
      </c>
      <c r="S353" s="149">
        <v>2828.0031357393195</v>
      </c>
      <c r="T353" s="150">
        <v>5.3475000000000009E-2</v>
      </c>
      <c r="U353" s="149">
        <v>51725.478101997389</v>
      </c>
      <c r="V353" s="149">
        <v>2665.2855560033431</v>
      </c>
      <c r="W353" s="149">
        <v>5198.7199431497247</v>
      </c>
      <c r="X353" s="149">
        <v>2658.930221631716</v>
      </c>
      <c r="Y353" s="149">
        <v>564</v>
      </c>
      <c r="Z353" s="149">
        <v>396</v>
      </c>
    </row>
    <row r="354" spans="17:26" x14ac:dyDescent="0.25">
      <c r="Q354" s="149">
        <v>298.06040648992303</v>
      </c>
      <c r="R354" s="149">
        <v>2071.0096039323103</v>
      </c>
      <c r="S354" s="149">
        <v>1772.9491974423872</v>
      </c>
      <c r="T354" s="150">
        <v>4.8841666666666672E-2</v>
      </c>
      <c r="U354" s="149">
        <v>51370.197375015072</v>
      </c>
      <c r="V354" s="149">
        <v>2707.3262063289994</v>
      </c>
      <c r="W354" s="149">
        <v>5115.033389795849</v>
      </c>
      <c r="X354" s="149">
        <v>2620.1128205487776</v>
      </c>
      <c r="Y354" s="149">
        <v>1080</v>
      </c>
      <c r="Z354" s="149">
        <v>924</v>
      </c>
    </row>
    <row r="355" spans="17:26" x14ac:dyDescent="0.25">
      <c r="Q355" s="149">
        <v>414.64866013535402</v>
      </c>
      <c r="R355" s="149">
        <v>2056.6821673019708</v>
      </c>
      <c r="S355" s="149">
        <v>1642.0335071666168</v>
      </c>
      <c r="T355" s="150">
        <v>4.4208333333333336E-2</v>
      </c>
      <c r="U355" s="149">
        <v>50305.884274156255</v>
      </c>
      <c r="V355" s="149">
        <v>2424.1101334715681</v>
      </c>
      <c r="W355" s="149">
        <v>5033.7720225730982</v>
      </c>
      <c r="X355" s="149">
        <v>2559.9217726148586</v>
      </c>
      <c r="Y355" s="149">
        <v>663</v>
      </c>
      <c r="Z355" s="149">
        <v>865</v>
      </c>
    </row>
    <row r="356" spans="17:26" x14ac:dyDescent="0.25">
      <c r="Q356" s="149">
        <v>-220.28360909019648</v>
      </c>
      <c r="R356" s="149">
        <v>2085.3984473738547</v>
      </c>
      <c r="S356" s="149">
        <v>2305.6820564640511</v>
      </c>
      <c r="T356" s="150">
        <v>5.3475000000000009E-2</v>
      </c>
      <c r="U356" s="149">
        <v>51499.961452851276</v>
      </c>
      <c r="V356" s="149">
        <v>2524.6867702343307</v>
      </c>
      <c r="W356" s="149">
        <v>5149.0246154333363</v>
      </c>
      <c r="X356" s="149">
        <v>2678.6090350650857</v>
      </c>
      <c r="Y356" s="149">
        <v>1340</v>
      </c>
      <c r="Z356" s="149">
        <v>218</v>
      </c>
    </row>
    <row r="357" spans="17:26" x14ac:dyDescent="0.25">
      <c r="Q357" s="149">
        <v>-125.54952185287675</v>
      </c>
      <c r="R357" s="149">
        <v>2085.3984473738547</v>
      </c>
      <c r="S357" s="149">
        <v>2210.9479692267314</v>
      </c>
      <c r="T357" s="150">
        <v>5.3475000000000009E-2</v>
      </c>
      <c r="U357" s="149">
        <v>51333.745818612282</v>
      </c>
      <c r="V357" s="149">
        <v>2433.1790063877215</v>
      </c>
      <c r="W357" s="149">
        <v>5173.7305296808381</v>
      </c>
      <c r="X357" s="149">
        <v>2548.612859471843</v>
      </c>
      <c r="Y357" s="149">
        <v>1168</v>
      </c>
      <c r="Z357" s="149">
        <v>539</v>
      </c>
    </row>
    <row r="358" spans="17:26" x14ac:dyDescent="0.25">
      <c r="Q358" s="149">
        <v>1260.0003239501052</v>
      </c>
      <c r="R358" s="149">
        <v>2085.3984473738547</v>
      </c>
      <c r="S358" s="149">
        <v>825.39812342374944</v>
      </c>
      <c r="T358" s="150">
        <v>5.3475000000000009E-2</v>
      </c>
      <c r="U358" s="149">
        <v>50195.969436060746</v>
      </c>
      <c r="V358" s="149">
        <v>2505.5285856221249</v>
      </c>
      <c r="W358" s="149">
        <v>4979.4601615735819</v>
      </c>
      <c r="X358" s="149">
        <v>2538.6945730468969</v>
      </c>
      <c r="Y358" s="149">
        <v>1463</v>
      </c>
      <c r="Z358" s="149">
        <v>970</v>
      </c>
    </row>
    <row r="359" spans="17:26" x14ac:dyDescent="0.25">
      <c r="Q359" s="149">
        <v>-877.46293263327516</v>
      </c>
      <c r="R359" s="149">
        <v>2085.3984473738547</v>
      </c>
      <c r="S359" s="149">
        <v>2962.8613800071298</v>
      </c>
      <c r="T359" s="150">
        <v>5.3475000000000009E-2</v>
      </c>
      <c r="U359" s="149">
        <v>52788.605067199424</v>
      </c>
      <c r="V359" s="149">
        <v>2592.4431888530107</v>
      </c>
      <c r="W359" s="149">
        <v>5292.3993840474141</v>
      </c>
      <c r="X359" s="149">
        <v>2649.6473077516275</v>
      </c>
      <c r="Y359" s="149">
        <v>1305</v>
      </c>
      <c r="Z359" s="149">
        <v>538</v>
      </c>
    </row>
    <row r="360" spans="17:26" x14ac:dyDescent="0.25">
      <c r="Q360" s="149">
        <v>-2339.7952708193316</v>
      </c>
      <c r="R360" s="149">
        <v>2085.3984473738547</v>
      </c>
      <c r="S360" s="149">
        <v>4425.1937181931862</v>
      </c>
      <c r="T360" s="150">
        <v>5.3475000000000009E-2</v>
      </c>
      <c r="U360" s="149">
        <v>54500.303459600116</v>
      </c>
      <c r="V360" s="149">
        <v>2528.2750637110757</v>
      </c>
      <c r="W360" s="149">
        <v>5502.2019755856381</v>
      </c>
      <c r="X360" s="149">
        <v>2624.7958110234581</v>
      </c>
      <c r="Y360" s="149">
        <v>1035</v>
      </c>
      <c r="Z360" s="149">
        <v>571</v>
      </c>
    </row>
    <row r="361" spans="17:26" x14ac:dyDescent="0.25">
      <c r="Q361" s="149">
        <v>-235.732406880501</v>
      </c>
      <c r="R361" s="149">
        <v>2085.3984473738547</v>
      </c>
      <c r="S361" s="149">
        <v>2321.1308542543557</v>
      </c>
      <c r="T361" s="150">
        <v>5.3475000000000009E-2</v>
      </c>
      <c r="U361" s="149">
        <v>51868.544866667784</v>
      </c>
      <c r="V361" s="149">
        <v>2525.5585385619684</v>
      </c>
      <c r="W361" s="149">
        <v>5133.3539619043431</v>
      </c>
      <c r="X361" s="149">
        <v>2608.6803368450605</v>
      </c>
      <c r="Y361" s="149">
        <v>1493</v>
      </c>
      <c r="Z361" s="149">
        <v>499</v>
      </c>
    </row>
    <row r="362" spans="17:26" x14ac:dyDescent="0.25">
      <c r="Q362" s="149">
        <v>-254.47540173865082</v>
      </c>
      <c r="R362" s="149">
        <v>2085.3984473738547</v>
      </c>
      <c r="S362" s="149">
        <v>2339.8738491125055</v>
      </c>
      <c r="T362" s="150">
        <v>5.3475000000000009E-2</v>
      </c>
      <c r="U362" s="149">
        <v>51948.943172012077</v>
      </c>
      <c r="V362" s="149">
        <v>2645.839947465869</v>
      </c>
      <c r="W362" s="149">
        <v>5071.4540342696555</v>
      </c>
      <c r="X362" s="149">
        <v>2589.2684173474627</v>
      </c>
      <c r="Y362" s="149">
        <v>1271</v>
      </c>
      <c r="Z362" s="149">
        <v>739</v>
      </c>
    </row>
    <row r="363" spans="17:26" x14ac:dyDescent="0.25">
      <c r="Q363" s="149">
        <v>-776.34198426541843</v>
      </c>
      <c r="R363" s="149">
        <v>2085.3984473738547</v>
      </c>
      <c r="S363" s="149">
        <v>2861.7404316392731</v>
      </c>
      <c r="T363" s="150">
        <v>5.3475000000000009E-2</v>
      </c>
      <c r="U363" s="149">
        <v>51734.135684033499</v>
      </c>
      <c r="V363" s="149">
        <v>2529.4812007011637</v>
      </c>
      <c r="W363" s="149">
        <v>5152.9942522638939</v>
      </c>
      <c r="X363" s="149">
        <v>2632.9462299808847</v>
      </c>
      <c r="Y363" s="149">
        <v>390</v>
      </c>
      <c r="Z363" s="149">
        <v>744</v>
      </c>
    </row>
    <row r="364" spans="17:26" x14ac:dyDescent="0.25">
      <c r="Q364" s="149">
        <v>-451.79470570569765</v>
      </c>
      <c r="R364" s="149">
        <v>2071.0096039323103</v>
      </c>
      <c r="S364" s="149">
        <v>2522.8043096380079</v>
      </c>
      <c r="T364" s="150">
        <v>4.8841666666666672E-2</v>
      </c>
      <c r="U364" s="149">
        <v>52088.616813528017</v>
      </c>
      <c r="V364" s="149">
        <v>2670.2184317439765</v>
      </c>
      <c r="W364" s="149">
        <v>5202.679424504453</v>
      </c>
      <c r="X364" s="149">
        <v>2593.6751086936188</v>
      </c>
      <c r="Y364" s="149">
        <v>939</v>
      </c>
      <c r="Z364" s="149">
        <v>822</v>
      </c>
    </row>
    <row r="365" spans="17:26" x14ac:dyDescent="0.25">
      <c r="Q365" s="149">
        <v>-134.91911172485379</v>
      </c>
      <c r="R365" s="149">
        <v>2085.3984473738547</v>
      </c>
      <c r="S365" s="149">
        <v>2220.3175590987084</v>
      </c>
      <c r="T365" s="150">
        <v>5.3475000000000009E-2</v>
      </c>
      <c r="U365" s="149">
        <v>51442.001160465406</v>
      </c>
      <c r="V365" s="149">
        <v>2441.9314756590597</v>
      </c>
      <c r="W365" s="149">
        <v>5113.8058047726136</v>
      </c>
      <c r="X365" s="149">
        <v>2478.3284696218861</v>
      </c>
      <c r="Y365" s="149">
        <v>1265</v>
      </c>
      <c r="Z365" s="149">
        <v>660</v>
      </c>
    </row>
    <row r="366" spans="17:26" x14ac:dyDescent="0.25">
      <c r="Q366" s="149">
        <v>-29.530412229474223</v>
      </c>
      <c r="R366" s="149">
        <v>2071.0096039323103</v>
      </c>
      <c r="S366" s="149">
        <v>2100.5400161617845</v>
      </c>
      <c r="T366" s="150">
        <v>4.8841666666666672E-2</v>
      </c>
      <c r="U366" s="149">
        <v>51045.279763102219</v>
      </c>
      <c r="V366" s="149">
        <v>2648.4191499509207</v>
      </c>
      <c r="W366" s="149">
        <v>5062.7892427244551</v>
      </c>
      <c r="X366" s="149">
        <v>2582.8578886861546</v>
      </c>
      <c r="Y366" s="149">
        <v>1089</v>
      </c>
      <c r="Z366" s="149">
        <v>329</v>
      </c>
    </row>
    <row r="367" spans="17:26" x14ac:dyDescent="0.25">
      <c r="Q367" s="149">
        <v>19.051527527139569</v>
      </c>
      <c r="R367" s="149">
        <v>2085.3984473738547</v>
      </c>
      <c r="S367" s="149">
        <v>2066.3469198467151</v>
      </c>
      <c r="T367" s="150">
        <v>5.3475000000000009E-2</v>
      </c>
      <c r="U367" s="149">
        <v>50843.138067692242</v>
      </c>
      <c r="V367" s="149">
        <v>2609.0492327508982</v>
      </c>
      <c r="W367" s="149">
        <v>5010.5418961716168</v>
      </c>
      <c r="X367" s="149">
        <v>2618.0748274228699</v>
      </c>
      <c r="Y367" s="149">
        <v>777</v>
      </c>
      <c r="Z367" s="149">
        <v>538</v>
      </c>
    </row>
    <row r="368" spans="17:26" x14ac:dyDescent="0.25">
      <c r="Q368" s="149">
        <v>-254.18372953533935</v>
      </c>
      <c r="R368" s="149">
        <v>2085.3984473738547</v>
      </c>
      <c r="S368" s="149">
        <v>2339.582176909194</v>
      </c>
      <c r="T368" s="150">
        <v>5.3475000000000009E-2</v>
      </c>
      <c r="U368" s="149">
        <v>51763.609109308542</v>
      </c>
      <c r="V368" s="149">
        <v>2646.1233683181363</v>
      </c>
      <c r="W368" s="149">
        <v>5124.904624356468</v>
      </c>
      <c r="X368" s="149">
        <v>2562.5649339589841</v>
      </c>
      <c r="Y368" s="149">
        <v>1015</v>
      </c>
      <c r="Z368" s="149">
        <v>783</v>
      </c>
    </row>
    <row r="369" spans="17:26" x14ac:dyDescent="0.25">
      <c r="Q369" s="149">
        <v>204.93344703782009</v>
      </c>
      <c r="R369" s="149">
        <v>2071.0096039323103</v>
      </c>
      <c r="S369" s="149">
        <v>1866.0761568944902</v>
      </c>
      <c r="T369" s="150">
        <v>4.8841666666666672E-2</v>
      </c>
      <c r="U369" s="149">
        <v>51416.622654833576</v>
      </c>
      <c r="V369" s="149">
        <v>2573.9820683340645</v>
      </c>
      <c r="W369" s="149">
        <v>5038.6646395332255</v>
      </c>
      <c r="X369" s="149">
        <v>2539.8422893097104</v>
      </c>
      <c r="Y369" s="149">
        <v>1500</v>
      </c>
      <c r="Z369" s="149">
        <v>724</v>
      </c>
    </row>
    <row r="370" spans="17:26" x14ac:dyDescent="0.25">
      <c r="Q370" s="149">
        <v>30.243916117797653</v>
      </c>
      <c r="R370" s="149">
        <v>2085.3984473738547</v>
      </c>
      <c r="S370" s="149">
        <v>2055.154531256057</v>
      </c>
      <c r="T370" s="150">
        <v>5.3475000000000009E-2</v>
      </c>
      <c r="U370" s="149">
        <v>51179.83759166766</v>
      </c>
      <c r="V370" s="149">
        <v>2616.1549765447153</v>
      </c>
      <c r="W370" s="149">
        <v>5212.4825035685417</v>
      </c>
      <c r="X370" s="149">
        <v>2516.7184859458694</v>
      </c>
      <c r="Y370" s="149">
        <v>711</v>
      </c>
      <c r="Z370" s="149">
        <v>847</v>
      </c>
    </row>
    <row r="371" spans="17:26" x14ac:dyDescent="0.25">
      <c r="Q371" s="149">
        <v>339.80035132473745</v>
      </c>
      <c r="R371" s="149">
        <v>2085.3984473738547</v>
      </c>
      <c r="S371" s="149">
        <v>1745.5980960491172</v>
      </c>
      <c r="T371" s="150">
        <v>5.3475000000000009E-2</v>
      </c>
      <c r="U371" s="149">
        <v>50261.863536005781</v>
      </c>
      <c r="V371" s="149">
        <v>2662.7290955955032</v>
      </c>
      <c r="W371" s="149">
        <v>5080.8443224763359</v>
      </c>
      <c r="X371" s="149">
        <v>2530.7540363340818</v>
      </c>
      <c r="Y371" s="149">
        <v>335</v>
      </c>
      <c r="Z371" s="149">
        <v>763</v>
      </c>
    </row>
    <row r="372" spans="17:26" x14ac:dyDescent="0.25">
      <c r="Q372" s="149">
        <v>-741.31976834545321</v>
      </c>
      <c r="R372" s="149">
        <v>2085.3984473738547</v>
      </c>
      <c r="S372" s="149">
        <v>2826.7182157193079</v>
      </c>
      <c r="T372" s="150">
        <v>5.3475000000000009E-2</v>
      </c>
      <c r="U372" s="149">
        <v>52660.525483239348</v>
      </c>
      <c r="V372" s="149">
        <v>2557.3364655238956</v>
      </c>
      <c r="W372" s="149">
        <v>5369.9116637529032</v>
      </c>
      <c r="X372" s="149">
        <v>2626.3411227749507</v>
      </c>
      <c r="Y372" s="149">
        <v>1326</v>
      </c>
      <c r="Z372" s="149">
        <v>540</v>
      </c>
    </row>
    <row r="373" spans="17:26" x14ac:dyDescent="0.25">
      <c r="Q373" s="149">
        <v>-683.35694719146113</v>
      </c>
      <c r="R373" s="149">
        <v>2078.1963534172628</v>
      </c>
      <c r="S373" s="149">
        <v>2761.5533006087239</v>
      </c>
      <c r="T373" s="150">
        <v>5.115833333333334E-2</v>
      </c>
      <c r="U373" s="149">
        <v>52537.796632804901</v>
      </c>
      <c r="V373" s="149">
        <v>2605.6471687076587</v>
      </c>
      <c r="W373" s="149">
        <v>5318.2205614113382</v>
      </c>
      <c r="X373" s="149">
        <v>2678.4488153865359</v>
      </c>
      <c r="Y373" s="149">
        <v>903</v>
      </c>
      <c r="Z373" s="149">
        <v>873</v>
      </c>
    </row>
    <row r="374" spans="17:26" x14ac:dyDescent="0.25">
      <c r="Q374" s="149">
        <v>-462.7145246330092</v>
      </c>
      <c r="R374" s="149">
        <v>2056.6821673019708</v>
      </c>
      <c r="S374" s="149">
        <v>2519.39669193498</v>
      </c>
      <c r="T374" s="150">
        <v>4.4208333333333336E-2</v>
      </c>
      <c r="U374" s="149">
        <v>52417.196778200523</v>
      </c>
      <c r="V374" s="149">
        <v>2568.2823190185645</v>
      </c>
      <c r="W374" s="149">
        <v>5204.5467698010998</v>
      </c>
      <c r="X374" s="149">
        <v>2589.5833629236731</v>
      </c>
      <c r="Y374" s="149">
        <v>1514</v>
      </c>
      <c r="Z374" s="149">
        <v>684</v>
      </c>
    </row>
    <row r="375" spans="17:26" x14ac:dyDescent="0.25">
      <c r="Q375" s="149">
        <v>-610.5782931763024</v>
      </c>
      <c r="R375" s="149">
        <v>2085.3984473738547</v>
      </c>
      <c r="S375" s="149">
        <v>2695.976740550157</v>
      </c>
      <c r="T375" s="150">
        <v>5.3475000000000009E-2</v>
      </c>
      <c r="U375" s="149">
        <v>51986.292202062978</v>
      </c>
      <c r="V375" s="149">
        <v>2701.792576266218</v>
      </c>
      <c r="W375" s="149">
        <v>5288.6326988556411</v>
      </c>
      <c r="X375" s="149">
        <v>2630.3575397149602</v>
      </c>
      <c r="Y375" s="149">
        <v>707</v>
      </c>
      <c r="Z375" s="149">
        <v>581</v>
      </c>
    </row>
    <row r="376" spans="17:26" x14ac:dyDescent="0.25">
      <c r="Q376" s="149">
        <v>650.03912929856051</v>
      </c>
      <c r="R376" s="149">
        <v>2085.3984473738547</v>
      </c>
      <c r="S376" s="149">
        <v>1435.3593180752941</v>
      </c>
      <c r="T376" s="150">
        <v>5.3475000000000009E-2</v>
      </c>
      <c r="U376" s="149">
        <v>50707.141672075551</v>
      </c>
      <c r="V376" s="149">
        <v>2595.9734691987846</v>
      </c>
      <c r="W376" s="149">
        <v>5129.5121380365763</v>
      </c>
      <c r="X376" s="149">
        <v>2669.9184557076178</v>
      </c>
      <c r="Y376" s="149">
        <v>1485</v>
      </c>
      <c r="Z376" s="149">
        <v>325</v>
      </c>
    </row>
    <row r="377" spans="17:26" x14ac:dyDescent="0.25">
      <c r="Q377" s="149">
        <v>-247.50570914862737</v>
      </c>
      <c r="R377" s="149">
        <v>2085.3984473738547</v>
      </c>
      <c r="S377" s="149">
        <v>2332.904156522482</v>
      </c>
      <c r="T377" s="150">
        <v>5.3475000000000009E-2</v>
      </c>
      <c r="U377" s="149">
        <v>51907.270155679638</v>
      </c>
      <c r="V377" s="149">
        <v>2403.1944578935945</v>
      </c>
      <c r="W377" s="149">
        <v>5131.8894689793306</v>
      </c>
      <c r="X377" s="149">
        <v>2608.5175716151471</v>
      </c>
      <c r="Y377" s="149">
        <v>1386</v>
      </c>
      <c r="Z377" s="149">
        <v>754</v>
      </c>
    </row>
    <row r="378" spans="17:26" x14ac:dyDescent="0.25">
      <c r="Q378" s="149">
        <v>397.2934018788701</v>
      </c>
      <c r="R378" s="149">
        <v>2085.3984473738547</v>
      </c>
      <c r="S378" s="149">
        <v>1688.1050454949846</v>
      </c>
      <c r="T378" s="150">
        <v>5.3475000000000009E-2</v>
      </c>
      <c r="U378" s="149">
        <v>50708.995398201398</v>
      </c>
      <c r="V378" s="149">
        <v>2534.5446345073078</v>
      </c>
      <c r="W378" s="149">
        <v>5117.1970925161686</v>
      </c>
      <c r="X378" s="149">
        <v>2482.5839027707325</v>
      </c>
      <c r="Y378" s="149">
        <v>938</v>
      </c>
      <c r="Z378" s="149">
        <v>819</v>
      </c>
    </row>
    <row r="379" spans="17:26" x14ac:dyDescent="0.25">
      <c r="Q379" s="149">
        <v>892.47458816450853</v>
      </c>
      <c r="R379" s="149">
        <v>2085.3984473738547</v>
      </c>
      <c r="S379" s="149">
        <v>1192.9238592093461</v>
      </c>
      <c r="T379" s="150">
        <v>5.3475000000000009E-2</v>
      </c>
      <c r="U379" s="149">
        <v>50841.928395658811</v>
      </c>
      <c r="V379" s="149">
        <v>2569.19074186747</v>
      </c>
      <c r="W379" s="149">
        <v>5043.2671448506389</v>
      </c>
      <c r="X379" s="149">
        <v>2544.7772233905607</v>
      </c>
      <c r="Y379" s="149">
        <v>1672</v>
      </c>
      <c r="Z379" s="149">
        <v>814</v>
      </c>
    </row>
    <row r="380" spans="17:26" x14ac:dyDescent="0.25">
      <c r="Q380" s="149">
        <v>-571.78739413392987</v>
      </c>
      <c r="R380" s="149">
        <v>2071.0096039323103</v>
      </c>
      <c r="S380" s="149">
        <v>2642.7969980662401</v>
      </c>
      <c r="T380" s="150">
        <v>4.8841666666666672E-2</v>
      </c>
      <c r="U380" s="149">
        <v>52198.500927921676</v>
      </c>
      <c r="V380" s="149">
        <v>2538.0113442833135</v>
      </c>
      <c r="W380" s="149">
        <v>5360.0126288431384</v>
      </c>
      <c r="X380" s="149">
        <v>2662.4422456739717</v>
      </c>
      <c r="Y380" s="149">
        <v>1036</v>
      </c>
      <c r="Z380" s="149">
        <v>591</v>
      </c>
    </row>
    <row r="381" spans="17:26" x14ac:dyDescent="0.25">
      <c r="Q381" s="149">
        <v>1411.516059588078</v>
      </c>
      <c r="R381" s="149">
        <v>2085.3984473738547</v>
      </c>
      <c r="S381" s="149">
        <v>673.88238778577659</v>
      </c>
      <c r="T381" s="150">
        <v>5.3475000000000009E-2</v>
      </c>
      <c r="U381" s="149">
        <v>49430.959774187468</v>
      </c>
      <c r="V381" s="149">
        <v>2635.2234814899566</v>
      </c>
      <c r="W381" s="149">
        <v>4917.8353055460739</v>
      </c>
      <c r="X381" s="149">
        <v>2523.009540880751</v>
      </c>
      <c r="Y381" s="149">
        <v>977</v>
      </c>
      <c r="Z381" s="149">
        <v>828</v>
      </c>
    </row>
    <row r="382" spans="17:26" x14ac:dyDescent="0.25">
      <c r="Q382" s="149">
        <v>-50.774066053753359</v>
      </c>
      <c r="R382" s="149">
        <v>2071.0096039323103</v>
      </c>
      <c r="S382" s="149">
        <v>2121.7836699860636</v>
      </c>
      <c r="T382" s="150">
        <v>4.8841666666666672E-2</v>
      </c>
      <c r="U382" s="149">
        <v>50944.753322126329</v>
      </c>
      <c r="V382" s="149">
        <v>2350.4423339636505</v>
      </c>
      <c r="W382" s="149">
        <v>5075.2745861225039</v>
      </c>
      <c r="X382" s="149">
        <v>2602.2683530191352</v>
      </c>
      <c r="Y382" s="149">
        <v>679</v>
      </c>
      <c r="Z382" s="149">
        <v>878</v>
      </c>
    </row>
    <row r="383" spans="17:26" x14ac:dyDescent="0.25">
      <c r="Q383" s="149">
        <v>-962.87975173508585</v>
      </c>
      <c r="R383" s="149">
        <v>2085.3984473738547</v>
      </c>
      <c r="S383" s="149">
        <v>3048.2781991089405</v>
      </c>
      <c r="T383" s="150">
        <v>5.3475000000000009E-2</v>
      </c>
      <c r="U383" s="149">
        <v>52271.104253180878</v>
      </c>
      <c r="V383" s="149">
        <v>2540.7266773638971</v>
      </c>
      <c r="W383" s="149">
        <v>5249.2283492024599</v>
      </c>
      <c r="X383" s="149">
        <v>2474.2630161898828</v>
      </c>
      <c r="Y383" s="149">
        <v>983</v>
      </c>
      <c r="Z383" s="149">
        <v>506</v>
      </c>
    </row>
    <row r="384" spans="17:26" x14ac:dyDescent="0.25">
      <c r="Q384" s="149">
        <v>-632.52768055807337</v>
      </c>
      <c r="R384" s="149">
        <v>2056.6821673019708</v>
      </c>
      <c r="S384" s="149">
        <v>2689.2098478600442</v>
      </c>
      <c r="T384" s="150">
        <v>4.4208333333333336E-2</v>
      </c>
      <c r="U384" s="149">
        <v>52642.315130798568</v>
      </c>
      <c r="V384" s="149">
        <v>2470.6441890283986</v>
      </c>
      <c r="W384" s="149">
        <v>5321.0275227248276</v>
      </c>
      <c r="X384" s="149">
        <v>2632.5926476818258</v>
      </c>
      <c r="Y384" s="149">
        <v>1513</v>
      </c>
      <c r="Z384" s="149">
        <v>636</v>
      </c>
    </row>
    <row r="385" spans="17:26" x14ac:dyDescent="0.25">
      <c r="Q385" s="149">
        <v>-1125.4778285314937</v>
      </c>
      <c r="R385" s="149">
        <v>2056.6821673019708</v>
      </c>
      <c r="S385" s="149">
        <v>3182.1599958334646</v>
      </c>
      <c r="T385" s="150">
        <v>4.4208333333333336E-2</v>
      </c>
      <c r="U385" s="149">
        <v>52304.32445029213</v>
      </c>
      <c r="V385" s="149">
        <v>2580.1290696481228</v>
      </c>
      <c r="W385" s="149">
        <v>5214.8495298046582</v>
      </c>
      <c r="X385" s="149">
        <v>2542.107394509062</v>
      </c>
      <c r="Y385" s="149">
        <v>893</v>
      </c>
      <c r="Z385" s="149">
        <v>389</v>
      </c>
    </row>
    <row r="386" spans="17:26" x14ac:dyDescent="0.25">
      <c r="Q386" s="149">
        <v>-843.499383218189</v>
      </c>
      <c r="R386" s="149">
        <v>2085.3984473738547</v>
      </c>
      <c r="S386" s="149">
        <v>2928.8978305920436</v>
      </c>
      <c r="T386" s="150">
        <v>5.3475000000000009E-2</v>
      </c>
      <c r="U386" s="149">
        <v>52112.024642752716</v>
      </c>
      <c r="V386" s="149">
        <v>2599.0229173158327</v>
      </c>
      <c r="W386" s="149">
        <v>5087.0713960816256</v>
      </c>
      <c r="X386" s="149">
        <v>2459.2695795767463</v>
      </c>
      <c r="Y386" s="149">
        <v>1122</v>
      </c>
      <c r="Z386" s="149">
        <v>476</v>
      </c>
    </row>
    <row r="387" spans="17:26" x14ac:dyDescent="0.25">
      <c r="Q387" s="149">
        <v>-929.17160494681866</v>
      </c>
      <c r="R387" s="149">
        <v>2085.3984473738547</v>
      </c>
      <c r="S387" s="149">
        <v>3014.5700523206733</v>
      </c>
      <c r="T387" s="150">
        <v>5.3475000000000009E-2</v>
      </c>
      <c r="U387" s="149">
        <v>51934.993768816297</v>
      </c>
      <c r="V387" s="149">
        <v>2608.8242838304732</v>
      </c>
      <c r="W387" s="149">
        <v>5251.336009974284</v>
      </c>
      <c r="X387" s="149">
        <v>2541.0824480722367</v>
      </c>
      <c r="Y387" s="149">
        <v>582</v>
      </c>
      <c r="Z387" s="149">
        <v>476</v>
      </c>
    </row>
    <row r="388" spans="17:26" x14ac:dyDescent="0.25">
      <c r="Q388" s="149">
        <v>-489.49527401344221</v>
      </c>
      <c r="R388" s="149">
        <v>2085.3984473738547</v>
      </c>
      <c r="S388" s="149">
        <v>2574.8937213872969</v>
      </c>
      <c r="T388" s="150">
        <v>5.3475000000000009E-2</v>
      </c>
      <c r="U388" s="149">
        <v>51276.274521703148</v>
      </c>
      <c r="V388" s="149">
        <v>2612.0622733145869</v>
      </c>
      <c r="W388" s="149">
        <v>5082.9801313174194</v>
      </c>
      <c r="X388" s="149">
        <v>2580.0765037985584</v>
      </c>
      <c r="Y388" s="149">
        <v>584</v>
      </c>
      <c r="Z388" s="149">
        <v>491</v>
      </c>
    </row>
    <row r="389" spans="17:26" x14ac:dyDescent="0.25">
      <c r="Q389" s="149">
        <v>-1128.3809786186362</v>
      </c>
      <c r="R389" s="149">
        <v>2085.3984473738547</v>
      </c>
      <c r="S389" s="149">
        <v>3213.7794259924908</v>
      </c>
      <c r="T389" s="150">
        <v>5.3475000000000009E-2</v>
      </c>
      <c r="U389" s="149">
        <v>52864.025932277626</v>
      </c>
      <c r="V389" s="149">
        <v>2619.8015863070277</v>
      </c>
      <c r="W389" s="149">
        <v>5255.0048020993227</v>
      </c>
      <c r="X389" s="149">
        <v>2604.4567998422081</v>
      </c>
      <c r="Y389" s="149">
        <v>1048</v>
      </c>
      <c r="Z389" s="149">
        <v>612</v>
      </c>
    </row>
    <row r="390" spans="17:26" x14ac:dyDescent="0.25">
      <c r="Q390" s="149">
        <v>-643.70750184941244</v>
      </c>
      <c r="R390" s="149">
        <v>2056.6821673019708</v>
      </c>
      <c r="S390" s="149">
        <v>2700.3896691513833</v>
      </c>
      <c r="T390" s="150">
        <v>4.4208333333333336E-2</v>
      </c>
      <c r="U390" s="149">
        <v>51312.328417581935</v>
      </c>
      <c r="V390" s="149">
        <v>2527.6420630662024</v>
      </c>
      <c r="W390" s="149">
        <v>5069.6762409120693</v>
      </c>
      <c r="X390" s="149">
        <v>2571.984565625974</v>
      </c>
      <c r="Y390" s="149">
        <v>692</v>
      </c>
      <c r="Z390" s="149">
        <v>368</v>
      </c>
    </row>
    <row r="391" spans="17:26" x14ac:dyDescent="0.25">
      <c r="Q391" s="149">
        <v>229.65895560621448</v>
      </c>
      <c r="R391" s="149">
        <v>2085.3984473738547</v>
      </c>
      <c r="S391" s="149">
        <v>1855.7394917676402</v>
      </c>
      <c r="T391" s="150">
        <v>5.3475000000000009E-2</v>
      </c>
      <c r="U391" s="149">
        <v>50148.292579847664</v>
      </c>
      <c r="V391" s="149">
        <v>2387.3441174291138</v>
      </c>
      <c r="W391" s="149">
        <v>5008.4493424288221</v>
      </c>
      <c r="X391" s="149">
        <v>2508.2862937417185</v>
      </c>
      <c r="Y391" s="149">
        <v>616</v>
      </c>
      <c r="Z391" s="149">
        <v>601</v>
      </c>
    </row>
    <row r="392" spans="17:26" x14ac:dyDescent="0.25">
      <c r="Q392" s="149">
        <v>407.03969496312538</v>
      </c>
      <c r="R392" s="149">
        <v>2056.6821673019708</v>
      </c>
      <c r="S392" s="149">
        <v>1649.6424723388454</v>
      </c>
      <c r="T392" s="150">
        <v>4.4208333333333336E-2</v>
      </c>
      <c r="U392" s="149">
        <v>50858.59240691585</v>
      </c>
      <c r="V392" s="149">
        <v>2564.8802330945409</v>
      </c>
      <c r="W392" s="149">
        <v>5093.2564347089137</v>
      </c>
      <c r="X392" s="149">
        <v>2568.8641871503796</v>
      </c>
      <c r="Y392" s="149">
        <v>1308</v>
      </c>
      <c r="Z392" s="149">
        <v>554</v>
      </c>
    </row>
    <row r="393" spans="17:26" x14ac:dyDescent="0.25">
      <c r="Q393" s="149">
        <v>-67.72282232201951</v>
      </c>
      <c r="R393" s="149">
        <v>2085.3984473738547</v>
      </c>
      <c r="S393" s="149">
        <v>2153.1212696958742</v>
      </c>
      <c r="T393" s="150">
        <v>5.3475000000000009E-2</v>
      </c>
      <c r="U393" s="149">
        <v>51671.142017043741</v>
      </c>
      <c r="V393" s="149">
        <v>2567.4916662606738</v>
      </c>
      <c r="W393" s="149">
        <v>5245.7565760657972</v>
      </c>
      <c r="X393" s="149">
        <v>2658.9537260589686</v>
      </c>
      <c r="Y393" s="149">
        <v>1221</v>
      </c>
      <c r="Z393" s="149">
        <v>579</v>
      </c>
    </row>
    <row r="394" spans="17:26" x14ac:dyDescent="0.25">
      <c r="Q394" s="149">
        <v>-1236.7641282253767</v>
      </c>
      <c r="R394" s="149">
        <v>2085.3984473738547</v>
      </c>
      <c r="S394" s="149">
        <v>3322.1625755992313</v>
      </c>
      <c r="T394" s="150">
        <v>5.3475000000000009E-2</v>
      </c>
      <c r="U394" s="149">
        <v>52736.144630132338</v>
      </c>
      <c r="V394" s="149">
        <v>2729.1974617606429</v>
      </c>
      <c r="W394" s="149">
        <v>5272.6416165518203</v>
      </c>
      <c r="X394" s="149">
        <v>2603.0638707823773</v>
      </c>
      <c r="Y394" s="149">
        <v>778</v>
      </c>
      <c r="Z394" s="149">
        <v>493</v>
      </c>
    </row>
    <row r="395" spans="17:26" x14ac:dyDescent="0.25">
      <c r="Q395" s="149">
        <v>-1182.3963809729171</v>
      </c>
      <c r="R395" s="149">
        <v>2056.6821673019708</v>
      </c>
      <c r="S395" s="149">
        <v>3239.0785482748879</v>
      </c>
      <c r="T395" s="150">
        <v>4.4208333333333336E-2</v>
      </c>
      <c r="U395" s="149">
        <v>53192.901431441001</v>
      </c>
      <c r="V395" s="149">
        <v>2697.965723799683</v>
      </c>
      <c r="W395" s="149">
        <v>5323.0238745885499</v>
      </c>
      <c r="X395" s="149">
        <v>2560.5251861707002</v>
      </c>
      <c r="Y395" s="149">
        <v>1250</v>
      </c>
      <c r="Z395" s="149">
        <v>605</v>
      </c>
    </row>
    <row r="396" spans="17:26" x14ac:dyDescent="0.25">
      <c r="Q396" s="149">
        <v>1084.0743341104087</v>
      </c>
      <c r="R396" s="149">
        <v>2085.3984473738547</v>
      </c>
      <c r="S396" s="149">
        <v>1001.324113263446</v>
      </c>
      <c r="T396" s="150">
        <v>5.3475000000000009E-2</v>
      </c>
      <c r="U396" s="149">
        <v>49123.680202068361</v>
      </c>
      <c r="V396" s="149">
        <v>2455.1760554496736</v>
      </c>
      <c r="W396" s="149">
        <v>4907.655686829452</v>
      </c>
      <c r="X396" s="149">
        <v>2629.6548566714678</v>
      </c>
      <c r="Y396" s="149">
        <v>807</v>
      </c>
      <c r="Z396" s="149">
        <v>365</v>
      </c>
    </row>
    <row r="397" spans="17:26" x14ac:dyDescent="0.25">
      <c r="Q397" s="149">
        <v>361.36743465028303</v>
      </c>
      <c r="R397" s="149">
        <v>2085.3984473738547</v>
      </c>
      <c r="S397" s="149">
        <v>1724.0310127235716</v>
      </c>
      <c r="T397" s="150">
        <v>5.3475000000000009E-2</v>
      </c>
      <c r="U397" s="149">
        <v>50531.13877852881</v>
      </c>
      <c r="V397" s="149">
        <v>2642.2134055609968</v>
      </c>
      <c r="W397" s="149">
        <v>4952.8680200714307</v>
      </c>
      <c r="X397" s="149">
        <v>2617.4801254534636</v>
      </c>
      <c r="Y397" s="149">
        <v>886</v>
      </c>
      <c r="Z397" s="149">
        <v>570</v>
      </c>
    </row>
    <row r="398" spans="17:26" x14ac:dyDescent="0.25">
      <c r="Q398" s="149">
        <v>86.450814704860704</v>
      </c>
      <c r="R398" s="149">
        <v>2085.3984473738547</v>
      </c>
      <c r="S398" s="149">
        <v>1998.9476326689939</v>
      </c>
      <c r="T398" s="150">
        <v>5.3475000000000009E-2</v>
      </c>
      <c r="U398" s="149">
        <v>51155.786029684226</v>
      </c>
      <c r="V398" s="149">
        <v>2461.727084507093</v>
      </c>
      <c r="W398" s="149">
        <v>5083.3127751766406</v>
      </c>
      <c r="X398" s="149">
        <v>2682.5231676257931</v>
      </c>
      <c r="Y398" s="149">
        <v>965</v>
      </c>
      <c r="Z398" s="149">
        <v>757</v>
      </c>
    </row>
    <row r="399" spans="17:26" x14ac:dyDescent="0.25">
      <c r="Q399" s="149">
        <v>-1715.407397549161</v>
      </c>
      <c r="R399" s="149">
        <v>2085.3984473738547</v>
      </c>
      <c r="S399" s="149">
        <v>3800.8058449230157</v>
      </c>
      <c r="T399" s="150">
        <v>5.3475000000000009E-2</v>
      </c>
      <c r="U399" s="149">
        <v>54013.854653114562</v>
      </c>
      <c r="V399" s="149">
        <v>2647.6141794940618</v>
      </c>
      <c r="W399" s="149">
        <v>5383.6546393387343</v>
      </c>
      <c r="X399" s="149">
        <v>2599.0400665895368</v>
      </c>
      <c r="Y399" s="149">
        <v>1381</v>
      </c>
      <c r="Z399" s="149">
        <v>544</v>
      </c>
    </row>
    <row r="400" spans="17:26" x14ac:dyDescent="0.25">
      <c r="Q400" s="149">
        <v>-110.78702880579749</v>
      </c>
      <c r="R400" s="149">
        <v>2056.6821673019708</v>
      </c>
      <c r="S400" s="149">
        <v>2167.4691961077683</v>
      </c>
      <c r="T400" s="150">
        <v>4.4208333333333336E-2</v>
      </c>
      <c r="U400" s="149">
        <v>51146.027792356108</v>
      </c>
      <c r="V400" s="149">
        <v>2437.3520670726552</v>
      </c>
      <c r="W400" s="149">
        <v>5143.5898244026494</v>
      </c>
      <c r="X400" s="149">
        <v>2601.2109442076339</v>
      </c>
      <c r="Y400" s="149">
        <v>990</v>
      </c>
      <c r="Z400" s="149">
        <v>557</v>
      </c>
    </row>
    <row r="401" spans="17:26" x14ac:dyDescent="0.25">
      <c r="Q401" s="149">
        <v>6.7657256760248856</v>
      </c>
      <c r="R401" s="149">
        <v>2071.0096039323103</v>
      </c>
      <c r="S401" s="149">
        <v>2064.2438782562854</v>
      </c>
      <c r="T401" s="150">
        <v>4.8841666666666672E-2</v>
      </c>
      <c r="U401" s="149">
        <v>51830.989644615212</v>
      </c>
      <c r="V401" s="149">
        <v>2608.3377581893465</v>
      </c>
      <c r="W401" s="149">
        <v>5122.3731701989054</v>
      </c>
      <c r="X401" s="149">
        <v>2636.4354068681478</v>
      </c>
      <c r="Y401" s="149">
        <v>1443</v>
      </c>
      <c r="Z401" s="149">
        <v>733</v>
      </c>
    </row>
    <row r="402" spans="17:26" x14ac:dyDescent="0.25">
      <c r="Q402" s="149">
        <v>-1423.2343953743962</v>
      </c>
      <c r="R402" s="149">
        <v>2071.0096039323103</v>
      </c>
      <c r="S402" s="149">
        <v>3494.2439993067064</v>
      </c>
      <c r="T402" s="150">
        <v>4.8841666666666672E-2</v>
      </c>
      <c r="U402" s="149">
        <v>53650.829499665837</v>
      </c>
      <c r="V402" s="149">
        <v>2639.8908361797248</v>
      </c>
      <c r="W402" s="149">
        <v>5486.1012261165515</v>
      </c>
      <c r="X402" s="149">
        <v>2453.4939766977163</v>
      </c>
      <c r="Y402" s="149">
        <v>1343</v>
      </c>
      <c r="Z402" s="149">
        <v>653</v>
      </c>
    </row>
    <row r="403" spans="17:26" x14ac:dyDescent="0.25">
      <c r="Q403" s="149">
        <v>-350.99205568755679</v>
      </c>
      <c r="R403" s="149">
        <v>2085.3984473738547</v>
      </c>
      <c r="S403" s="149">
        <v>2436.3905030614114</v>
      </c>
      <c r="T403" s="150">
        <v>5.3475000000000009E-2</v>
      </c>
      <c r="U403" s="149">
        <v>51570.219625175567</v>
      </c>
      <c r="V403" s="149">
        <v>2601.8144017008781</v>
      </c>
      <c r="W403" s="149">
        <v>5165.9090147885727</v>
      </c>
      <c r="X403" s="149">
        <v>2553.4696183208971</v>
      </c>
      <c r="Y403" s="149">
        <v>931</v>
      </c>
      <c r="Z403" s="149">
        <v>565</v>
      </c>
    </row>
    <row r="404" spans="17:26" x14ac:dyDescent="0.25">
      <c r="Q404" s="149">
        <v>-123.38961937202066</v>
      </c>
      <c r="R404" s="149">
        <v>2085.3984473738547</v>
      </c>
      <c r="S404" s="149">
        <v>2208.7880667458753</v>
      </c>
      <c r="T404" s="150">
        <v>5.3475000000000009E-2</v>
      </c>
      <c r="U404" s="149">
        <v>51012.092426218464</v>
      </c>
      <c r="V404" s="149">
        <v>2509.8673502180027</v>
      </c>
      <c r="W404" s="149">
        <v>5120.9995492504859</v>
      </c>
      <c r="X404" s="149">
        <v>2576.701981779177</v>
      </c>
      <c r="Y404" s="149">
        <v>905</v>
      </c>
      <c r="Z404" s="149">
        <v>431</v>
      </c>
    </row>
    <row r="405" spans="17:26" x14ac:dyDescent="0.25">
      <c r="Q405" s="149">
        <v>-1262.4127121722427</v>
      </c>
      <c r="R405" s="149">
        <v>2085.3984473738547</v>
      </c>
      <c r="S405" s="149">
        <v>3347.8111595460973</v>
      </c>
      <c r="T405" s="150">
        <v>5.3475000000000009E-2</v>
      </c>
      <c r="U405" s="149">
        <v>52348.714209149824</v>
      </c>
      <c r="V405" s="149">
        <v>2520.4700368930239</v>
      </c>
      <c r="W405" s="149">
        <v>5241.2821119597938</v>
      </c>
      <c r="X405" s="149">
        <v>2554.6596493259244</v>
      </c>
      <c r="Y405" s="149">
        <v>549</v>
      </c>
      <c r="Z405" s="149">
        <v>591</v>
      </c>
    </row>
    <row r="406" spans="17:26" x14ac:dyDescent="0.25">
      <c r="Q406" s="149">
        <v>-1070.2988043795904</v>
      </c>
      <c r="R406" s="149">
        <v>2085.3984473738547</v>
      </c>
      <c r="S406" s="149">
        <v>3155.697251753445</v>
      </c>
      <c r="T406" s="150">
        <v>5.3475000000000009E-2</v>
      </c>
      <c r="U406" s="149">
        <v>52096.056594298811</v>
      </c>
      <c r="V406" s="149">
        <v>2446.1089663439097</v>
      </c>
      <c r="W406" s="149">
        <v>5154.6394019040763</v>
      </c>
      <c r="X406" s="149">
        <v>2582.1481998205591</v>
      </c>
      <c r="Y406" s="149">
        <v>663</v>
      </c>
      <c r="Z406" s="149">
        <v>598</v>
      </c>
    </row>
    <row r="407" spans="17:26" x14ac:dyDescent="0.25">
      <c r="Q407" s="149">
        <v>214.42098076182469</v>
      </c>
      <c r="R407" s="149">
        <v>2085.3984473738547</v>
      </c>
      <c r="S407" s="149">
        <v>1870.97746661203</v>
      </c>
      <c r="T407" s="150">
        <v>5.3475000000000009E-2</v>
      </c>
      <c r="U407" s="149">
        <v>51224.837948742679</v>
      </c>
      <c r="V407" s="149">
        <v>2564.993710412095</v>
      </c>
      <c r="W407" s="149">
        <v>5149.7923205850002</v>
      </c>
      <c r="X407" s="149">
        <v>2572.7916229420844</v>
      </c>
      <c r="Y407" s="149">
        <v>1320</v>
      </c>
      <c r="Z407" s="149">
        <v>571</v>
      </c>
    </row>
    <row r="408" spans="17:26" x14ac:dyDescent="0.25">
      <c r="Q408" s="149">
        <v>-159.45626041471587</v>
      </c>
      <c r="R408" s="149">
        <v>2071.0096039323103</v>
      </c>
      <c r="S408" s="149">
        <v>2230.4658643470261</v>
      </c>
      <c r="T408" s="150">
        <v>4.8841666666666672E-2</v>
      </c>
      <c r="U408" s="149">
        <v>51751.980010208928</v>
      </c>
      <c r="V408" s="149">
        <v>2561.6774121244312</v>
      </c>
      <c r="W408" s="149">
        <v>5059.339402855654</v>
      </c>
      <c r="X408" s="149">
        <v>2571.3424032565927</v>
      </c>
      <c r="Y408" s="149">
        <v>1207</v>
      </c>
      <c r="Z408" s="149">
        <v>857</v>
      </c>
    </row>
    <row r="409" spans="17:26" x14ac:dyDescent="0.25">
      <c r="Q409" s="149">
        <v>-1045.8436561241906</v>
      </c>
      <c r="R409" s="149">
        <v>2085.3984473738547</v>
      </c>
      <c r="S409" s="149">
        <v>3131.2421034980453</v>
      </c>
      <c r="T409" s="150">
        <v>5.3475000000000009E-2</v>
      </c>
      <c r="U409" s="149">
        <v>52102.822888619281</v>
      </c>
      <c r="V409" s="149">
        <v>2553.6256344890339</v>
      </c>
      <c r="W409" s="149">
        <v>5126.2628335769004</v>
      </c>
      <c r="X409" s="149">
        <v>2520.343329642325</v>
      </c>
      <c r="Y409" s="149">
        <v>837</v>
      </c>
      <c r="Z409" s="149">
        <v>444</v>
      </c>
    </row>
    <row r="410" spans="17:26" x14ac:dyDescent="0.25">
      <c r="Q410" s="149">
        <v>684.1429051050759</v>
      </c>
      <c r="R410" s="149">
        <v>2085.3984473738547</v>
      </c>
      <c r="S410" s="149">
        <v>1401.2555422687788</v>
      </c>
      <c r="T410" s="150">
        <v>5.3475000000000009E-2</v>
      </c>
      <c r="U410" s="149">
        <v>50512.265242912043</v>
      </c>
      <c r="V410" s="149">
        <v>2557.1568903446223</v>
      </c>
      <c r="W410" s="149">
        <v>5110.2621418362014</v>
      </c>
      <c r="X410" s="149">
        <v>2495.7383213567819</v>
      </c>
      <c r="Y410" s="149">
        <v>1546</v>
      </c>
      <c r="Z410" s="149">
        <v>344</v>
      </c>
    </row>
    <row r="411" spans="17:26" x14ac:dyDescent="0.25">
      <c r="Q411" s="149">
        <v>-348.33770998687078</v>
      </c>
      <c r="R411" s="149">
        <v>2085.3984473738547</v>
      </c>
      <c r="S411" s="149">
        <v>2433.7361573607254</v>
      </c>
      <c r="T411" s="150">
        <v>5.3475000000000009E-2</v>
      </c>
      <c r="U411" s="149">
        <v>52086.403313132323</v>
      </c>
      <c r="V411" s="149">
        <v>2495.8167202295044</v>
      </c>
      <c r="W411" s="149">
        <v>5167.0770692144033</v>
      </c>
      <c r="X411" s="149">
        <v>2549.8008654490527</v>
      </c>
      <c r="Y411" s="149">
        <v>1174</v>
      </c>
      <c r="Z411" s="149">
        <v>950</v>
      </c>
    </row>
    <row r="412" spans="17:26" x14ac:dyDescent="0.25">
      <c r="Q412" s="149">
        <v>-393.19448423305721</v>
      </c>
      <c r="R412" s="149">
        <v>2085.3984473738547</v>
      </c>
      <c r="S412" s="149">
        <v>2478.5929316069119</v>
      </c>
      <c r="T412" s="150">
        <v>5.3475000000000009E-2</v>
      </c>
      <c r="U412" s="149">
        <v>51825.1705849563</v>
      </c>
      <c r="V412" s="149">
        <v>2494.5825121271346</v>
      </c>
      <c r="W412" s="149">
        <v>5125.699063280721</v>
      </c>
      <c r="X412" s="149">
        <v>2501.1093835013467</v>
      </c>
      <c r="Y412" s="149">
        <v>939</v>
      </c>
      <c r="Z412" s="149">
        <v>959</v>
      </c>
    </row>
    <row r="413" spans="17:26" x14ac:dyDescent="0.25">
      <c r="Q413" s="149">
        <v>-525.57903351676487</v>
      </c>
      <c r="R413" s="149">
        <v>2085.3984473738547</v>
      </c>
      <c r="S413" s="149">
        <v>2610.9774808906195</v>
      </c>
      <c r="T413" s="150">
        <v>5.3475000000000009E-2</v>
      </c>
      <c r="U413" s="149">
        <v>51523.188032619233</v>
      </c>
      <c r="V413" s="149">
        <v>2555.243767424101</v>
      </c>
      <c r="W413" s="149">
        <v>5038.6108231119679</v>
      </c>
      <c r="X413" s="149">
        <v>2577.073129431431</v>
      </c>
      <c r="Y413" s="149">
        <v>1047</v>
      </c>
      <c r="Z413" s="149">
        <v>334</v>
      </c>
    </row>
    <row r="414" spans="17:26" x14ac:dyDescent="0.25">
      <c r="Q414" s="149">
        <v>-887.74566422831504</v>
      </c>
      <c r="R414" s="149">
        <v>2056.6821673019708</v>
      </c>
      <c r="S414" s="149">
        <v>2944.4278315302859</v>
      </c>
      <c r="T414" s="150">
        <v>4.4208333333333336E-2</v>
      </c>
      <c r="U414" s="149">
        <v>51730.923257461836</v>
      </c>
      <c r="V414" s="149">
        <v>2602.7702477669372</v>
      </c>
      <c r="W414" s="149">
        <v>5107.3577632718261</v>
      </c>
      <c r="X414" s="149">
        <v>2588.7219954717557</v>
      </c>
      <c r="Y414" s="149">
        <v>680</v>
      </c>
      <c r="Z414" s="149">
        <v>364</v>
      </c>
    </row>
    <row r="415" spans="17:26" x14ac:dyDescent="0.25">
      <c r="Q415" s="149">
        <v>-483.49940410419185</v>
      </c>
      <c r="R415" s="149">
        <v>2085.3984473738547</v>
      </c>
      <c r="S415" s="149">
        <v>2568.8978514780465</v>
      </c>
      <c r="T415" s="150">
        <v>5.3475000000000009E-2</v>
      </c>
      <c r="U415" s="149">
        <v>51807.903434243657</v>
      </c>
      <c r="V415" s="149">
        <v>2730.4634953366694</v>
      </c>
      <c r="W415" s="149">
        <v>5141.1019333434724</v>
      </c>
      <c r="X415" s="149">
        <v>2524.6772296774952</v>
      </c>
      <c r="Y415" s="149">
        <v>1074</v>
      </c>
      <c r="Z415" s="149">
        <v>419</v>
      </c>
    </row>
    <row r="416" spans="17:26" x14ac:dyDescent="0.25">
      <c r="Q416" s="149">
        <v>-2317.2257415179492</v>
      </c>
      <c r="R416" s="149">
        <v>2085.3984473738547</v>
      </c>
      <c r="S416" s="149">
        <v>4402.6241888918039</v>
      </c>
      <c r="T416" s="150">
        <v>5.3475000000000009E-2</v>
      </c>
      <c r="U416" s="149">
        <v>54436.300055417945</v>
      </c>
      <c r="V416" s="149">
        <v>2507.1522176897442</v>
      </c>
      <c r="W416" s="149">
        <v>5410.492895474531</v>
      </c>
      <c r="X416" s="149">
        <v>2524.8362446004558</v>
      </c>
      <c r="Y416" s="149">
        <v>1022</v>
      </c>
      <c r="Z416" s="149">
        <v>761</v>
      </c>
    </row>
    <row r="417" spans="17:26" x14ac:dyDescent="0.25">
      <c r="Q417" s="149">
        <v>-2210.8564884653297</v>
      </c>
      <c r="R417" s="149">
        <v>2049.5414942627558</v>
      </c>
      <c r="S417" s="149">
        <v>4260.3979827280855</v>
      </c>
      <c r="T417" s="150">
        <v>4.1891666666666667E-2</v>
      </c>
      <c r="U417" s="149">
        <v>53796.508103015367</v>
      </c>
      <c r="V417" s="149">
        <v>2476.82675100087</v>
      </c>
      <c r="W417" s="149">
        <v>5341.5128927343994</v>
      </c>
      <c r="X417" s="149">
        <v>2540.1325193315306</v>
      </c>
      <c r="Y417" s="149">
        <v>702</v>
      </c>
      <c r="Z417" s="149">
        <v>703</v>
      </c>
    </row>
    <row r="418" spans="17:26" x14ac:dyDescent="0.25">
      <c r="Q418" s="149">
        <v>-613.59327163244825</v>
      </c>
      <c r="R418" s="149">
        <v>2056.6821673019708</v>
      </c>
      <c r="S418" s="149">
        <v>2670.2754389344191</v>
      </c>
      <c r="T418" s="150">
        <v>4.4208333333333336E-2</v>
      </c>
      <c r="U418" s="149">
        <v>52018.42666892556</v>
      </c>
      <c r="V418" s="149">
        <v>2545.2047707673196</v>
      </c>
      <c r="W418" s="149">
        <v>5226.907840554195</v>
      </c>
      <c r="X418" s="149">
        <v>2624.9312973975575</v>
      </c>
      <c r="Y418" s="149">
        <v>1172</v>
      </c>
      <c r="Z418" s="149">
        <v>404</v>
      </c>
    </row>
    <row r="419" spans="17:26" x14ac:dyDescent="0.25">
      <c r="Q419" s="149">
        <v>827.89160515903836</v>
      </c>
      <c r="R419" s="149">
        <v>2056.6821673019708</v>
      </c>
      <c r="S419" s="149">
        <v>1228.7905621429325</v>
      </c>
      <c r="T419" s="150">
        <v>4.4208333333333336E-2</v>
      </c>
      <c r="U419" s="149">
        <v>50139.021568428725</v>
      </c>
      <c r="V419" s="149">
        <v>2729.6969187814298</v>
      </c>
      <c r="W419" s="149">
        <v>5025.4548504653358</v>
      </c>
      <c r="X419" s="149">
        <v>2556.3431349648326</v>
      </c>
      <c r="Y419" s="149">
        <v>704</v>
      </c>
      <c r="Z419" s="149">
        <v>880</v>
      </c>
    </row>
    <row r="420" spans="17:26" x14ac:dyDescent="0.25">
      <c r="Q420" s="149">
        <v>-752.47038087791134</v>
      </c>
      <c r="R420" s="149">
        <v>2085.3984473738547</v>
      </c>
      <c r="S420" s="149">
        <v>2837.868828251766</v>
      </c>
      <c r="T420" s="150">
        <v>5.3475000000000009E-2</v>
      </c>
      <c r="U420" s="149">
        <v>51874.35474243827</v>
      </c>
      <c r="V420" s="149">
        <v>2579.9484197159968</v>
      </c>
      <c r="W420" s="149">
        <v>5304.1835003657216</v>
      </c>
      <c r="X420" s="149">
        <v>2672.3483255033793</v>
      </c>
      <c r="Y420" s="149">
        <v>467</v>
      </c>
      <c r="Z420" s="149">
        <v>596</v>
      </c>
    </row>
    <row r="421" spans="17:26" x14ac:dyDescent="0.25">
      <c r="Q421" s="149">
        <v>-984.11145198658005</v>
      </c>
      <c r="R421" s="149">
        <v>2056.6821673019708</v>
      </c>
      <c r="S421" s="149">
        <v>3040.7936192885509</v>
      </c>
      <c r="T421" s="150">
        <v>4.4208333333333336E-2</v>
      </c>
      <c r="U421" s="149">
        <v>52775.832382360786</v>
      </c>
      <c r="V421" s="149">
        <v>2599.1059798390133</v>
      </c>
      <c r="W421" s="149">
        <v>5381.6923007011483</v>
      </c>
      <c r="X421" s="149">
        <v>2529.5036161714752</v>
      </c>
      <c r="Y421" s="149">
        <v>1178</v>
      </c>
      <c r="Z421" s="149">
        <v>579</v>
      </c>
    </row>
    <row r="422" spans="17:26" x14ac:dyDescent="0.25">
      <c r="Q422" s="149">
        <v>-35.18437895206489</v>
      </c>
      <c r="R422" s="149">
        <v>2071.0096039323103</v>
      </c>
      <c r="S422" s="149">
        <v>2106.1939828843751</v>
      </c>
      <c r="T422" s="150">
        <v>4.8841666666666672E-2</v>
      </c>
      <c r="U422" s="149">
        <v>51128.518035826441</v>
      </c>
      <c r="V422" s="149">
        <v>2644.0735342522585</v>
      </c>
      <c r="W422" s="149">
        <v>5143.7940599645226</v>
      </c>
      <c r="X422" s="149">
        <v>2550.3695014657264</v>
      </c>
      <c r="Y422" s="149">
        <v>871</v>
      </c>
      <c r="Z422" s="149">
        <v>579</v>
      </c>
    </row>
    <row r="423" spans="17:26" x14ac:dyDescent="0.25">
      <c r="Q423" s="149">
        <v>1172.1784699545556</v>
      </c>
      <c r="R423" s="149">
        <v>2071.0096039323103</v>
      </c>
      <c r="S423" s="149">
        <v>898.83113397775458</v>
      </c>
      <c r="T423" s="150">
        <v>4.8841666666666672E-2</v>
      </c>
      <c r="U423" s="149">
        <v>49768.848742109541</v>
      </c>
      <c r="V423" s="149">
        <v>2482.5629639768877</v>
      </c>
      <c r="W423" s="149">
        <v>4981.3894779835609</v>
      </c>
      <c r="X423" s="149">
        <v>2614.8189211384397</v>
      </c>
      <c r="Y423" s="149">
        <v>1169</v>
      </c>
      <c r="Z423" s="149">
        <v>690</v>
      </c>
    </row>
    <row r="424" spans="17:26" x14ac:dyDescent="0.25">
      <c r="Q424" s="149">
        <v>-1047.5048496894224</v>
      </c>
      <c r="R424" s="149">
        <v>2071.0096039323103</v>
      </c>
      <c r="S424" s="149">
        <v>3118.5144536217326</v>
      </c>
      <c r="T424" s="150">
        <v>4.8841666666666672E-2</v>
      </c>
      <c r="U424" s="149">
        <v>52375.778607066051</v>
      </c>
      <c r="V424" s="149">
        <v>2561.2274952805765</v>
      </c>
      <c r="W424" s="149">
        <v>5161.5235818972042</v>
      </c>
      <c r="X424" s="149">
        <v>2519.3460013226422</v>
      </c>
      <c r="Y424" s="149">
        <v>782</v>
      </c>
      <c r="Z424" s="149">
        <v>746</v>
      </c>
    </row>
    <row r="425" spans="17:26" x14ac:dyDescent="0.25">
      <c r="Q425" s="149">
        <v>-946.66995179340847</v>
      </c>
      <c r="R425" s="149">
        <v>2056.6821673019708</v>
      </c>
      <c r="S425" s="149">
        <v>3003.3521190953793</v>
      </c>
      <c r="T425" s="150">
        <v>4.4208333333333336E-2</v>
      </c>
      <c r="U425" s="149">
        <v>52570.864087829337</v>
      </c>
      <c r="V425" s="149">
        <v>2474.3365514529169</v>
      </c>
      <c r="W425" s="149">
        <v>5160.9991143425341</v>
      </c>
      <c r="X425" s="149">
        <v>2523.7998116262002</v>
      </c>
      <c r="Y425" s="149">
        <v>1328</v>
      </c>
      <c r="Z425" s="149">
        <v>622</v>
      </c>
    </row>
    <row r="426" spans="17:26" x14ac:dyDescent="0.25">
      <c r="Q426" s="149">
        <v>713.30184035800221</v>
      </c>
      <c r="R426" s="149">
        <v>2085.3984473738547</v>
      </c>
      <c r="S426" s="149">
        <v>1372.0966070158524</v>
      </c>
      <c r="T426" s="150">
        <v>5.3475000000000009E-2</v>
      </c>
      <c r="U426" s="149">
        <v>50518.514938562614</v>
      </c>
      <c r="V426" s="149">
        <v>2644.001304879218</v>
      </c>
      <c r="W426" s="149">
        <v>5095.726095261175</v>
      </c>
      <c r="X426" s="149">
        <v>2681.1283181139424</v>
      </c>
      <c r="Y426" s="149">
        <v>1141</v>
      </c>
      <c r="Z426" s="149">
        <v>534</v>
      </c>
    </row>
    <row r="427" spans="17:26" x14ac:dyDescent="0.25">
      <c r="Q427" s="149">
        <v>-1012.1253758261546</v>
      </c>
      <c r="R427" s="149">
        <v>2085.3984473738547</v>
      </c>
      <c r="S427" s="149">
        <v>3097.5238232000092</v>
      </c>
      <c r="T427" s="150">
        <v>5.3475000000000009E-2</v>
      </c>
      <c r="U427" s="149">
        <v>52034.229287688984</v>
      </c>
      <c r="V427" s="149">
        <v>2469.227573052417</v>
      </c>
      <c r="W427" s="149">
        <v>5264.978561076432</v>
      </c>
      <c r="X427" s="149">
        <v>2417.5799130216628</v>
      </c>
      <c r="Y427" s="149">
        <v>589</v>
      </c>
      <c r="Z427" s="149">
        <v>714</v>
      </c>
    </row>
    <row r="428" spans="17:26" x14ac:dyDescent="0.25">
      <c r="Q428" s="149">
        <v>-609.85763732845908</v>
      </c>
      <c r="R428" s="149">
        <v>2056.6821673019708</v>
      </c>
      <c r="S428" s="149">
        <v>2666.5398046304299</v>
      </c>
      <c r="T428" s="150">
        <v>4.4208333333333336E-2</v>
      </c>
      <c r="U428" s="149">
        <v>51891.048385967864</v>
      </c>
      <c r="V428" s="149">
        <v>2504.6194200233003</v>
      </c>
      <c r="W428" s="149">
        <v>5215.9136100443202</v>
      </c>
      <c r="X428" s="149">
        <v>2511.8021385737475</v>
      </c>
      <c r="Y428" s="149">
        <v>737</v>
      </c>
      <c r="Z428" s="149">
        <v>881</v>
      </c>
    </row>
    <row r="429" spans="17:26" x14ac:dyDescent="0.25">
      <c r="Q429" s="149">
        <v>-755.42515847414961</v>
      </c>
      <c r="R429" s="149">
        <v>2071.0096039323103</v>
      </c>
      <c r="S429" s="149">
        <v>2826.4347624064599</v>
      </c>
      <c r="T429" s="150">
        <v>4.8841666666666672E-2</v>
      </c>
      <c r="U429" s="149">
        <v>52409.725245415626</v>
      </c>
      <c r="V429" s="149">
        <v>2494.6787453443153</v>
      </c>
      <c r="W429" s="149">
        <v>5402.467689714128</v>
      </c>
      <c r="X429" s="149">
        <v>2625.9968958106465</v>
      </c>
      <c r="Y429" s="149">
        <v>1033</v>
      </c>
      <c r="Z429" s="149">
        <v>613</v>
      </c>
    </row>
    <row r="430" spans="17:26" x14ac:dyDescent="0.25">
      <c r="Q430" s="149">
        <v>186.82781498103463</v>
      </c>
      <c r="R430" s="149">
        <v>2085.3984473738547</v>
      </c>
      <c r="S430" s="149">
        <v>1898.57063239282</v>
      </c>
      <c r="T430" s="150">
        <v>5.3475000000000009E-2</v>
      </c>
      <c r="U430" s="149">
        <v>50696.280242622532</v>
      </c>
      <c r="V430" s="149">
        <v>2516.9108527713661</v>
      </c>
      <c r="W430" s="149">
        <v>5161.2607521699611</v>
      </c>
      <c r="X430" s="149">
        <v>2585.3568856517177</v>
      </c>
      <c r="Y430" s="149">
        <v>890</v>
      </c>
      <c r="Z430" s="149">
        <v>462</v>
      </c>
    </row>
    <row r="431" spans="17:26" x14ac:dyDescent="0.25">
      <c r="Q431" s="149">
        <v>-1498.8702178745921</v>
      </c>
      <c r="R431" s="149">
        <v>2085.3984473738547</v>
      </c>
      <c r="S431" s="149">
        <v>3584.2686652484467</v>
      </c>
      <c r="T431" s="150">
        <v>5.3475000000000009E-2</v>
      </c>
      <c r="U431" s="149">
        <v>53339.673180105776</v>
      </c>
      <c r="V431" s="149">
        <v>2500.3765455477114</v>
      </c>
      <c r="W431" s="149">
        <v>5323.5562004344056</v>
      </c>
      <c r="X431" s="149">
        <v>2638.86614102464</v>
      </c>
      <c r="Y431" s="149">
        <v>909</v>
      </c>
      <c r="Z431" s="149">
        <v>780</v>
      </c>
    </row>
    <row r="432" spans="17:26" x14ac:dyDescent="0.25">
      <c r="Q432" s="149">
        <v>-147.1407315110132</v>
      </c>
      <c r="R432" s="149">
        <v>2085.3984473738547</v>
      </c>
      <c r="S432" s="149">
        <v>2232.5391788848679</v>
      </c>
      <c r="T432" s="150">
        <v>5.3475000000000009E-2</v>
      </c>
      <c r="U432" s="149">
        <v>50988.034212992767</v>
      </c>
      <c r="V432" s="149">
        <v>2499.9434702143253</v>
      </c>
      <c r="W432" s="149">
        <v>5070.3283977043457</v>
      </c>
      <c r="X432" s="149">
        <v>2577.5499099295453</v>
      </c>
      <c r="Y432" s="149">
        <v>1127</v>
      </c>
      <c r="Z432" s="149">
        <v>215</v>
      </c>
    </row>
    <row r="433" spans="17:26" x14ac:dyDescent="0.25">
      <c r="Q433" s="149">
        <v>213.06582239078307</v>
      </c>
      <c r="R433" s="149">
        <v>2085.3984473738547</v>
      </c>
      <c r="S433" s="149">
        <v>1872.3326249830716</v>
      </c>
      <c r="T433" s="150">
        <v>5.3475000000000009E-2</v>
      </c>
      <c r="U433" s="149">
        <v>51128.166109761893</v>
      </c>
      <c r="V433" s="149">
        <v>2542.5596484393054</v>
      </c>
      <c r="W433" s="149">
        <v>5087.4416739476164</v>
      </c>
      <c r="X433" s="149">
        <v>2544.2105446076725</v>
      </c>
      <c r="Y433" s="149">
        <v>1280</v>
      </c>
      <c r="Z433" s="149">
        <v>626</v>
      </c>
    </row>
    <row r="434" spans="17:26" x14ac:dyDescent="0.25">
      <c r="Q434" s="149">
        <v>-341.59122305585015</v>
      </c>
      <c r="R434" s="149">
        <v>2085.3984473738547</v>
      </c>
      <c r="S434" s="149">
        <v>2426.9896704297048</v>
      </c>
      <c r="T434" s="150">
        <v>5.3475000000000009E-2</v>
      </c>
      <c r="U434" s="149">
        <v>50969.290885128692</v>
      </c>
      <c r="V434" s="149">
        <v>2574.7718506325809</v>
      </c>
      <c r="W434" s="149">
        <v>5068.9408803709503</v>
      </c>
      <c r="X434" s="149">
        <v>2624.3026045495671</v>
      </c>
      <c r="Y434" s="149">
        <v>531</v>
      </c>
      <c r="Z434" s="149">
        <v>429</v>
      </c>
    </row>
    <row r="435" spans="17:26" x14ac:dyDescent="0.25">
      <c r="Q435" s="149">
        <v>-1919.204053553035</v>
      </c>
      <c r="R435" s="149">
        <v>2085.3984473738547</v>
      </c>
      <c r="S435" s="149">
        <v>4004.6025009268897</v>
      </c>
      <c r="T435" s="150">
        <v>5.3475000000000009E-2</v>
      </c>
      <c r="U435" s="149">
        <v>53657.10405561221</v>
      </c>
      <c r="V435" s="149">
        <v>2669.5227669386159</v>
      </c>
      <c r="W435" s="149">
        <v>5316.5814473214632</v>
      </c>
      <c r="X435" s="149">
        <v>2632.7082536550593</v>
      </c>
      <c r="Y435" s="149">
        <v>684</v>
      </c>
      <c r="Z435" s="149">
        <v>641</v>
      </c>
    </row>
    <row r="436" spans="17:26" x14ac:dyDescent="0.25">
      <c r="Q436" s="149">
        <v>561.41329428375229</v>
      </c>
      <c r="R436" s="149">
        <v>2056.6821673019708</v>
      </c>
      <c r="S436" s="149">
        <v>1495.2688730182185</v>
      </c>
      <c r="T436" s="150">
        <v>4.4208333333333336E-2</v>
      </c>
      <c r="U436" s="149">
        <v>50815.106801063201</v>
      </c>
      <c r="V436" s="149">
        <v>2612.6864623087295</v>
      </c>
      <c r="W436" s="149">
        <v>5092.3000600279702</v>
      </c>
      <c r="X436" s="149">
        <v>2600.495725915267</v>
      </c>
      <c r="Y436" s="149">
        <v>903</v>
      </c>
      <c r="Z436" s="149">
        <v>1030</v>
      </c>
    </row>
    <row r="437" spans="17:26" x14ac:dyDescent="0.25">
      <c r="Q437" s="149">
        <v>-1451.9705601820369</v>
      </c>
      <c r="R437" s="149">
        <v>2078.1963534172628</v>
      </c>
      <c r="S437" s="149">
        <v>3530.1669135992997</v>
      </c>
      <c r="T437" s="150">
        <v>5.115833333333334E-2</v>
      </c>
      <c r="U437" s="149">
        <v>52439.558834858646</v>
      </c>
      <c r="V437" s="149">
        <v>2562.5333959187824</v>
      </c>
      <c r="W437" s="149">
        <v>5303.8241777397589</v>
      </c>
      <c r="X437" s="149">
        <v>2508.9541576625224</v>
      </c>
      <c r="Y437" s="149">
        <v>702</v>
      </c>
      <c r="Z437" s="149">
        <v>242</v>
      </c>
    </row>
    <row r="438" spans="17:26" x14ac:dyDescent="0.25">
      <c r="Q438" s="149">
        <v>857.15899487614115</v>
      </c>
      <c r="R438" s="149">
        <v>2085.3984473738547</v>
      </c>
      <c r="S438" s="149">
        <v>1228.2394524977135</v>
      </c>
      <c r="T438" s="150">
        <v>5.3475000000000009E-2</v>
      </c>
      <c r="U438" s="149">
        <v>49875.431679518922</v>
      </c>
      <c r="V438" s="149">
        <v>2444.5804634937867</v>
      </c>
      <c r="W438" s="149">
        <v>4953.5407798140004</v>
      </c>
      <c r="X438" s="149">
        <v>2451.4726590505334</v>
      </c>
      <c r="Y438" s="149">
        <v>1175</v>
      </c>
      <c r="Z438" s="149">
        <v>608</v>
      </c>
    </row>
    <row r="439" spans="17:26" x14ac:dyDescent="0.25">
      <c r="Q439" s="149">
        <v>-1085.2870902670279</v>
      </c>
      <c r="R439" s="149">
        <v>2056.6821673019708</v>
      </c>
      <c r="S439" s="149">
        <v>3141.9692575689987</v>
      </c>
      <c r="T439" s="150">
        <v>4.4208333333333336E-2</v>
      </c>
      <c r="U439" s="149">
        <v>52747.349695695688</v>
      </c>
      <c r="V439" s="149">
        <v>2592.9759114906828</v>
      </c>
      <c r="W439" s="149">
        <v>5200.2765342215698</v>
      </c>
      <c r="X439" s="149">
        <v>2622.0972164837199</v>
      </c>
      <c r="Y439" s="149">
        <v>870</v>
      </c>
      <c r="Z439" s="149">
        <v>827</v>
      </c>
    </row>
    <row r="440" spans="17:26" x14ac:dyDescent="0.25">
      <c r="Q440" s="149">
        <v>-1041.0009853514421</v>
      </c>
      <c r="R440" s="149">
        <v>2085.3984473738547</v>
      </c>
      <c r="S440" s="149">
        <v>3126.3994327252967</v>
      </c>
      <c r="T440" s="150">
        <v>5.3475000000000009E-2</v>
      </c>
      <c r="U440" s="149">
        <v>52070.172947821673</v>
      </c>
      <c r="V440" s="149">
        <v>2481.4385865176937</v>
      </c>
      <c r="W440" s="149">
        <v>5162.8059079109298</v>
      </c>
      <c r="X440" s="149">
        <v>2512.3907009479685</v>
      </c>
      <c r="Y440" s="149">
        <v>440</v>
      </c>
      <c r="Z440" s="149">
        <v>858</v>
      </c>
    </row>
    <row r="441" spans="17:26" x14ac:dyDescent="0.25">
      <c r="Q441" s="149">
        <v>4.1055393348406142</v>
      </c>
      <c r="R441" s="149">
        <v>2049.5414942627558</v>
      </c>
      <c r="S441" s="149">
        <v>2045.4359549279152</v>
      </c>
      <c r="T441" s="150">
        <v>4.1891666666666667E-2</v>
      </c>
      <c r="U441" s="149">
        <v>51321.813562003372</v>
      </c>
      <c r="V441" s="149">
        <v>2513.5235782465525</v>
      </c>
      <c r="W441" s="149">
        <v>5130.7581693965249</v>
      </c>
      <c r="X441" s="149">
        <v>2652.1984091619343</v>
      </c>
      <c r="Y441" s="149">
        <v>908</v>
      </c>
      <c r="Z441" s="149">
        <v>853</v>
      </c>
    </row>
    <row r="442" spans="17:26" x14ac:dyDescent="0.25">
      <c r="Q442" s="149">
        <v>-472.41755758841009</v>
      </c>
      <c r="R442" s="149">
        <v>2085.3984473738547</v>
      </c>
      <c r="S442" s="149">
        <v>2557.8160049622647</v>
      </c>
      <c r="T442" s="150">
        <v>5.3475000000000009E-2</v>
      </c>
      <c r="U442" s="149">
        <v>51881.740850444272</v>
      </c>
      <c r="V442" s="149">
        <v>2535.0292630389886</v>
      </c>
      <c r="W442" s="149">
        <v>5198.9080031520298</v>
      </c>
      <c r="X442" s="149">
        <v>2611.9951165119664</v>
      </c>
      <c r="Y442" s="149">
        <v>1042</v>
      </c>
      <c r="Z442" s="149">
        <v>589</v>
      </c>
    </row>
    <row r="443" spans="17:26" x14ac:dyDescent="0.25">
      <c r="Q443" s="149">
        <v>-564.56397792827192</v>
      </c>
      <c r="R443" s="149">
        <v>2085.3984473738547</v>
      </c>
      <c r="S443" s="149">
        <v>2649.9624253021266</v>
      </c>
      <c r="T443" s="150">
        <v>5.3475000000000009E-2</v>
      </c>
      <c r="U443" s="149">
        <v>51550.529753756375</v>
      </c>
      <c r="V443" s="149">
        <v>2429.6107863873822</v>
      </c>
      <c r="W443" s="149">
        <v>5225.8861056778924</v>
      </c>
      <c r="X443" s="149">
        <v>2534.0413685249791</v>
      </c>
      <c r="Y443" s="149">
        <v>917</v>
      </c>
      <c r="Z443" s="149">
        <v>424</v>
      </c>
    </row>
    <row r="444" spans="17:26" x14ac:dyDescent="0.25">
      <c r="Q444" s="149">
        <v>1144.7425817051162</v>
      </c>
      <c r="R444" s="149">
        <v>2085.3984473738547</v>
      </c>
      <c r="S444" s="149">
        <v>940.65586566873833</v>
      </c>
      <c r="T444" s="150">
        <v>5.3475000000000009E-2</v>
      </c>
      <c r="U444" s="149">
        <v>50163.17475378394</v>
      </c>
      <c r="V444" s="149">
        <v>2562.9567403356209</v>
      </c>
      <c r="W444" s="149">
        <v>5061.4831512891269</v>
      </c>
      <c r="X444" s="149">
        <v>2625.3765685348121</v>
      </c>
      <c r="Y444" s="149">
        <v>1385</v>
      </c>
      <c r="Z444" s="149">
        <v>645</v>
      </c>
    </row>
    <row r="445" spans="17:26" x14ac:dyDescent="0.25">
      <c r="Q445" s="149">
        <v>294.74144754320332</v>
      </c>
      <c r="R445" s="149">
        <v>2085.3984473738547</v>
      </c>
      <c r="S445" s="149">
        <v>1790.6569998306513</v>
      </c>
      <c r="T445" s="150">
        <v>5.3475000000000009E-2</v>
      </c>
      <c r="U445" s="149">
        <v>50056.001426785529</v>
      </c>
      <c r="V445" s="149">
        <v>2483.2441004107641</v>
      </c>
      <c r="W445" s="149">
        <v>5006.212800900119</v>
      </c>
      <c r="X445" s="149">
        <v>2588.6848141478677</v>
      </c>
      <c r="Y445" s="149">
        <v>554</v>
      </c>
      <c r="Z445" s="149">
        <v>478</v>
      </c>
    </row>
    <row r="446" spans="17:26" x14ac:dyDescent="0.25">
      <c r="Q446" s="149">
        <v>-1002.0201058403982</v>
      </c>
      <c r="R446" s="149">
        <v>2085.3984473738547</v>
      </c>
      <c r="S446" s="149">
        <v>3087.4185532142528</v>
      </c>
      <c r="T446" s="150">
        <v>5.3475000000000009E-2</v>
      </c>
      <c r="U446" s="149">
        <v>53068.23184794384</v>
      </c>
      <c r="V446" s="149">
        <v>2539.4411942502438</v>
      </c>
      <c r="W446" s="149">
        <v>5282.9240196130777</v>
      </c>
      <c r="X446" s="149">
        <v>2640.0549810242442</v>
      </c>
      <c r="Y446" s="149">
        <v>1302</v>
      </c>
      <c r="Z446" s="149">
        <v>737</v>
      </c>
    </row>
    <row r="447" spans="17:26" x14ac:dyDescent="0.25">
      <c r="Q447" s="149">
        <v>980.70670045984616</v>
      </c>
      <c r="R447" s="149">
        <v>2085.3984473738547</v>
      </c>
      <c r="S447" s="149">
        <v>1104.6917469140085</v>
      </c>
      <c r="T447" s="150">
        <v>5.3475000000000009E-2</v>
      </c>
      <c r="U447" s="149">
        <v>50397.663830164165</v>
      </c>
      <c r="V447" s="149">
        <v>2761.5531294858292</v>
      </c>
      <c r="W447" s="149">
        <v>5018.8568819554548</v>
      </c>
      <c r="X447" s="149">
        <v>2461.8506735419087</v>
      </c>
      <c r="Y447" s="149">
        <v>1544</v>
      </c>
      <c r="Z447" s="149">
        <v>523</v>
      </c>
    </row>
    <row r="448" spans="17:26" x14ac:dyDescent="0.25">
      <c r="Q448" s="149">
        <v>-696.16836932936394</v>
      </c>
      <c r="R448" s="149">
        <v>2085.3984473738547</v>
      </c>
      <c r="S448" s="149">
        <v>2781.5668167032186</v>
      </c>
      <c r="T448" s="150">
        <v>5.3475000000000009E-2</v>
      </c>
      <c r="U448" s="149">
        <v>52105.860767531121</v>
      </c>
      <c r="V448" s="149">
        <v>2626.8539339056515</v>
      </c>
      <c r="W448" s="149">
        <v>5272.1038409801185</v>
      </c>
      <c r="X448" s="149">
        <v>2611.40601022787</v>
      </c>
      <c r="Y448" s="149">
        <v>863</v>
      </c>
      <c r="Z448" s="149">
        <v>548</v>
      </c>
    </row>
    <row r="449" spans="17:26" x14ac:dyDescent="0.25">
      <c r="Q449" s="149">
        <v>-366.16125395162135</v>
      </c>
      <c r="R449" s="149">
        <v>2071.0096039323103</v>
      </c>
      <c r="S449" s="149">
        <v>2437.1708578839316</v>
      </c>
      <c r="T449" s="150">
        <v>4.8841666666666672E-2</v>
      </c>
      <c r="U449" s="149">
        <v>51642.072433426329</v>
      </c>
      <c r="V449" s="149">
        <v>2683.1316188344422</v>
      </c>
      <c r="W449" s="149">
        <v>5221.0840712619365</v>
      </c>
      <c r="X449" s="149">
        <v>2542.8547094365749</v>
      </c>
      <c r="Y449" s="149">
        <v>761</v>
      </c>
      <c r="Z449" s="149">
        <v>680</v>
      </c>
    </row>
    <row r="450" spans="17:26" x14ac:dyDescent="0.25">
      <c r="Q450" s="149">
        <v>-437.28727345470543</v>
      </c>
      <c r="R450" s="149">
        <v>2085.3984473738547</v>
      </c>
      <c r="S450" s="149">
        <v>2522.6857208285601</v>
      </c>
      <c r="T450" s="150">
        <v>5.3475000000000009E-2</v>
      </c>
      <c r="U450" s="149">
        <v>52135.222153450748</v>
      </c>
      <c r="V450" s="149">
        <v>2777.0683991402684</v>
      </c>
      <c r="W450" s="149">
        <v>5234.0297388618037</v>
      </c>
      <c r="X450" s="149">
        <v>2586.2284028745134</v>
      </c>
      <c r="Y450" s="149">
        <v>1114</v>
      </c>
      <c r="Z450" s="149">
        <v>563</v>
      </c>
    </row>
    <row r="451" spans="17:26" x14ac:dyDescent="0.25">
      <c r="Q451" s="149">
        <v>-1092.7228447167245</v>
      </c>
      <c r="R451" s="149">
        <v>2085.3984473738547</v>
      </c>
      <c r="S451" s="149">
        <v>3178.1212920905791</v>
      </c>
      <c r="T451" s="150">
        <v>5.3475000000000009E-2</v>
      </c>
      <c r="U451" s="149">
        <v>52182.075120633468</v>
      </c>
      <c r="V451" s="149">
        <v>2609.0281959152662</v>
      </c>
      <c r="W451" s="149">
        <v>5249.768947137507</v>
      </c>
      <c r="X451" s="149">
        <v>2512.0879009290152</v>
      </c>
      <c r="Y451" s="149">
        <v>636</v>
      </c>
      <c r="Z451" s="149">
        <v>495</v>
      </c>
    </row>
    <row r="452" spans="17:26" x14ac:dyDescent="0.25">
      <c r="Q452" s="149">
        <v>-1001.8710389488479</v>
      </c>
      <c r="R452" s="149">
        <v>2085.3984473738547</v>
      </c>
      <c r="S452" s="149">
        <v>3087.2694863227025</v>
      </c>
      <c r="T452" s="150">
        <v>5.3475000000000009E-2</v>
      </c>
      <c r="U452" s="149">
        <v>51763.760484727303</v>
      </c>
      <c r="V452" s="149">
        <v>2516.0530729674906</v>
      </c>
      <c r="W452" s="149">
        <v>5203.5082707177753</v>
      </c>
      <c r="X452" s="149">
        <v>2578.5738216001951</v>
      </c>
      <c r="Y452" s="149">
        <v>731</v>
      </c>
      <c r="Z452" s="149">
        <v>168</v>
      </c>
    </row>
    <row r="453" spans="17:26" x14ac:dyDescent="0.25">
      <c r="Q453" s="149">
        <v>-770.46300560956433</v>
      </c>
      <c r="R453" s="149">
        <v>2085.3984473738547</v>
      </c>
      <c r="S453" s="149">
        <v>2855.861452983419</v>
      </c>
      <c r="T453" s="150">
        <v>5.3475000000000009E-2</v>
      </c>
      <c r="U453" s="149">
        <v>52392.743235512906</v>
      </c>
      <c r="V453" s="149">
        <v>2699.9041815752735</v>
      </c>
      <c r="W453" s="149">
        <v>5314.3460351306412</v>
      </c>
      <c r="X453" s="149">
        <v>2607.1277410392559</v>
      </c>
      <c r="Y453" s="149">
        <v>1030</v>
      </c>
      <c r="Z453" s="149">
        <v>464</v>
      </c>
    </row>
    <row r="454" spans="17:26" x14ac:dyDescent="0.25">
      <c r="Q454" s="149">
        <v>568.82970001523086</v>
      </c>
      <c r="R454" s="149">
        <v>2085.3984473738547</v>
      </c>
      <c r="S454" s="149">
        <v>1516.5687473586238</v>
      </c>
      <c r="T454" s="150">
        <v>5.3475000000000009E-2</v>
      </c>
      <c r="U454" s="149">
        <v>50476.703201160417</v>
      </c>
      <c r="V454" s="149">
        <v>2628.7712507721135</v>
      </c>
      <c r="W454" s="149">
        <v>5013.9789965627233</v>
      </c>
      <c r="X454" s="149">
        <v>2551.7035580888369</v>
      </c>
      <c r="Y454" s="149">
        <v>928</v>
      </c>
      <c r="Z454" s="149">
        <v>751</v>
      </c>
    </row>
    <row r="455" spans="17:26" x14ac:dyDescent="0.25">
      <c r="Q455" s="149">
        <v>-62.594086842231263</v>
      </c>
      <c r="R455" s="149">
        <v>2085.3984473738547</v>
      </c>
      <c r="S455" s="149">
        <v>2147.9925342160859</v>
      </c>
      <c r="T455" s="150">
        <v>5.3475000000000009E-2</v>
      </c>
      <c r="U455" s="149">
        <v>51399.049606805798</v>
      </c>
      <c r="V455" s="149">
        <v>2523.4930804072592</v>
      </c>
      <c r="W455" s="149">
        <v>5058.2691920829757</v>
      </c>
      <c r="X455" s="149">
        <v>2516.7582050070005</v>
      </c>
      <c r="Y455" s="149">
        <v>1329</v>
      </c>
      <c r="Z455" s="149">
        <v>579</v>
      </c>
    </row>
    <row r="456" spans="17:26" x14ac:dyDescent="0.25">
      <c r="Q456" s="149">
        <v>123.46206123720208</v>
      </c>
      <c r="R456" s="149">
        <v>2085.3984473738547</v>
      </c>
      <c r="S456" s="149">
        <v>1961.9363861366526</v>
      </c>
      <c r="T456" s="150">
        <v>5.3475000000000009E-2</v>
      </c>
      <c r="U456" s="149">
        <v>51245.583086416984</v>
      </c>
      <c r="V456" s="149">
        <v>2608.0705501728166</v>
      </c>
      <c r="W456" s="149">
        <v>5107.4767608694838</v>
      </c>
      <c r="X456" s="149">
        <v>2537.0768311654106</v>
      </c>
      <c r="Y456" s="149">
        <v>1234</v>
      </c>
      <c r="Z456" s="149">
        <v>599</v>
      </c>
    </row>
    <row r="457" spans="17:26" x14ac:dyDescent="0.25">
      <c r="Q457" s="149">
        <v>-871.34099313869774</v>
      </c>
      <c r="R457" s="149">
        <v>2085.3984473738547</v>
      </c>
      <c r="S457" s="149">
        <v>2956.7394405125524</v>
      </c>
      <c r="T457" s="150">
        <v>5.3475000000000009E-2</v>
      </c>
      <c r="U457" s="149">
        <v>52063.744218626911</v>
      </c>
      <c r="V457" s="149">
        <v>2543.251271794119</v>
      </c>
      <c r="W457" s="149">
        <v>5222.9537103449784</v>
      </c>
      <c r="X457" s="149">
        <v>2611.076474308662</v>
      </c>
      <c r="Y457" s="149">
        <v>355</v>
      </c>
      <c r="Z457" s="149">
        <v>928</v>
      </c>
    </row>
    <row r="458" spans="17:26" x14ac:dyDescent="0.25">
      <c r="Q458" s="149">
        <v>-614.11331014610914</v>
      </c>
      <c r="R458" s="149">
        <v>2085.3984473738547</v>
      </c>
      <c r="S458" s="149">
        <v>2699.5117575199638</v>
      </c>
      <c r="T458" s="150">
        <v>5.3475000000000009E-2</v>
      </c>
      <c r="U458" s="149">
        <v>52622.604228033655</v>
      </c>
      <c r="V458" s="149">
        <v>2548.0989211086235</v>
      </c>
      <c r="W458" s="149">
        <v>5166.5329423728172</v>
      </c>
      <c r="X458" s="149">
        <v>2682.0442061137928</v>
      </c>
      <c r="Y458" s="149">
        <v>1356</v>
      </c>
      <c r="Z458" s="149">
        <v>788</v>
      </c>
    </row>
    <row r="459" spans="17:26" x14ac:dyDescent="0.25">
      <c r="Q459" s="149">
        <v>-1656.9232900689108</v>
      </c>
      <c r="R459" s="149">
        <v>2085.3984473738547</v>
      </c>
      <c r="S459" s="149">
        <v>3742.3217374427654</v>
      </c>
      <c r="T459" s="150">
        <v>5.3475000000000009E-2</v>
      </c>
      <c r="U459" s="149">
        <v>53203.964418652831</v>
      </c>
      <c r="V459" s="149">
        <v>2408.2295067230716</v>
      </c>
      <c r="W459" s="149">
        <v>5312.4914237059065</v>
      </c>
      <c r="X459" s="149">
        <v>2732.8028548819316</v>
      </c>
      <c r="Y459" s="149">
        <v>767</v>
      </c>
      <c r="Z459" s="149">
        <v>598</v>
      </c>
    </row>
    <row r="460" spans="17:26" x14ac:dyDescent="0.25">
      <c r="Q460" s="149">
        <v>875.51126634206344</v>
      </c>
      <c r="R460" s="149">
        <v>2085.3984473738547</v>
      </c>
      <c r="S460" s="149">
        <v>1209.8871810317912</v>
      </c>
      <c r="T460" s="150">
        <v>5.3475000000000009E-2</v>
      </c>
      <c r="U460" s="149">
        <v>50339.793585311789</v>
      </c>
      <c r="V460" s="149">
        <v>2551.6223354631284</v>
      </c>
      <c r="W460" s="149">
        <v>5065.5809830361168</v>
      </c>
      <c r="X460" s="149">
        <v>2618.6928289843408</v>
      </c>
      <c r="Y460" s="149">
        <v>1119</v>
      </c>
      <c r="Z460" s="149">
        <v>765</v>
      </c>
    </row>
    <row r="461" spans="17:26" x14ac:dyDescent="0.25">
      <c r="Q461" s="149">
        <v>-178.05664602878778</v>
      </c>
      <c r="R461" s="149">
        <v>2085.3984473738547</v>
      </c>
      <c r="S461" s="149">
        <v>2263.4550934026424</v>
      </c>
      <c r="T461" s="150">
        <v>5.3475000000000009E-2</v>
      </c>
      <c r="U461" s="149">
        <v>51778.086429928517</v>
      </c>
      <c r="V461" s="149">
        <v>2534.536770966211</v>
      </c>
      <c r="W461" s="149">
        <v>5163.4753628549979</v>
      </c>
      <c r="X461" s="149">
        <v>2668.2169678155469</v>
      </c>
      <c r="Y461" s="149">
        <v>1242</v>
      </c>
      <c r="Z461" s="149">
        <v>633</v>
      </c>
    </row>
    <row r="462" spans="17:26" x14ac:dyDescent="0.25">
      <c r="Q462" s="149">
        <v>-1035.0658007076399</v>
      </c>
      <c r="R462" s="149">
        <v>2085.3984473738547</v>
      </c>
      <c r="S462" s="149">
        <v>3120.4642480814946</v>
      </c>
      <c r="T462" s="150">
        <v>5.3475000000000009E-2</v>
      </c>
      <c r="U462" s="149">
        <v>52364.445897115125</v>
      </c>
      <c r="V462" s="149">
        <v>2680.22422061716</v>
      </c>
      <c r="W462" s="149">
        <v>5183.5377541603439</v>
      </c>
      <c r="X462" s="149">
        <v>2686.5651506972904</v>
      </c>
      <c r="Y462" s="149">
        <v>558</v>
      </c>
      <c r="Z462" s="149">
        <v>648</v>
      </c>
    </row>
    <row r="463" spans="17:26" x14ac:dyDescent="0.25">
      <c r="Q463" s="149">
        <v>-1239.7902384848767</v>
      </c>
      <c r="R463" s="149">
        <v>2056.6821673019708</v>
      </c>
      <c r="S463" s="149">
        <v>3296.4724057868475</v>
      </c>
      <c r="T463" s="150">
        <v>4.4208333333333336E-2</v>
      </c>
      <c r="U463" s="149">
        <v>52829.090121994253</v>
      </c>
      <c r="V463" s="149">
        <v>2583.3821910277211</v>
      </c>
      <c r="W463" s="149">
        <v>5238.5655534456146</v>
      </c>
      <c r="X463" s="149">
        <v>2659.0134087488996</v>
      </c>
      <c r="Y463" s="149">
        <v>1099</v>
      </c>
      <c r="Z463" s="149">
        <v>421</v>
      </c>
    </row>
    <row r="464" spans="17:26" x14ac:dyDescent="0.25">
      <c r="Q464" s="149">
        <v>-1593.2508441282362</v>
      </c>
      <c r="R464" s="149">
        <v>2085.3984473738547</v>
      </c>
      <c r="S464" s="149">
        <v>3678.6492915020908</v>
      </c>
      <c r="T464" s="150">
        <v>5.3475000000000009E-2</v>
      </c>
      <c r="U464" s="149">
        <v>52968.711083625683</v>
      </c>
      <c r="V464" s="149">
        <v>2658.3511948286732</v>
      </c>
      <c r="W464" s="149">
        <v>5303.1680952446786</v>
      </c>
      <c r="X464" s="149">
        <v>2557.3417176362586</v>
      </c>
      <c r="Y464" s="149">
        <v>628</v>
      </c>
      <c r="Z464" s="149">
        <v>516</v>
      </c>
    </row>
    <row r="465" spans="17:26" x14ac:dyDescent="0.25">
      <c r="Q465" s="149">
        <v>-629.90393231823509</v>
      </c>
      <c r="R465" s="149">
        <v>2049.5414942627558</v>
      </c>
      <c r="S465" s="149">
        <v>2679.4454265809909</v>
      </c>
      <c r="T465" s="150">
        <v>4.1891666666666667E-2</v>
      </c>
      <c r="U465" s="149">
        <v>51457.884787142058</v>
      </c>
      <c r="V465" s="149">
        <v>2603.3492362677316</v>
      </c>
      <c r="W465" s="149">
        <v>5085.5364934578756</v>
      </c>
      <c r="X465" s="149">
        <v>2709.1538126517471</v>
      </c>
      <c r="Y465" s="149">
        <v>476</v>
      </c>
      <c r="Z465" s="149">
        <v>527</v>
      </c>
    </row>
    <row r="466" spans="17:26" x14ac:dyDescent="0.25">
      <c r="Q466" s="149">
        <v>767.66208626900516</v>
      </c>
      <c r="R466" s="149">
        <v>2085.3984473738547</v>
      </c>
      <c r="S466" s="149">
        <v>1317.7363611048495</v>
      </c>
      <c r="T466" s="150">
        <v>5.3475000000000009E-2</v>
      </c>
      <c r="U466" s="149">
        <v>50181.673053913895</v>
      </c>
      <c r="V466" s="149">
        <v>2729.7851048691682</v>
      </c>
      <c r="W466" s="149">
        <v>4949.9101337057245</v>
      </c>
      <c r="X466" s="149">
        <v>2571.2689024194824</v>
      </c>
      <c r="Y466" s="149">
        <v>1021</v>
      </c>
      <c r="Z466" s="149">
        <v>555</v>
      </c>
    </row>
    <row r="467" spans="17:26" x14ac:dyDescent="0.25">
      <c r="Q467" s="149">
        <v>259.87534924145029</v>
      </c>
      <c r="R467" s="149">
        <v>2085.3984473738547</v>
      </c>
      <c r="S467" s="149">
        <v>1825.5230981324044</v>
      </c>
      <c r="T467" s="150">
        <v>5.3475000000000009E-2</v>
      </c>
      <c r="U467" s="149">
        <v>51200.230843052457</v>
      </c>
      <c r="V467" s="149">
        <v>2580.6226139235782</v>
      </c>
      <c r="W467" s="149">
        <v>5157.4566082221736</v>
      </c>
      <c r="X467" s="149">
        <v>2505.7092867027409</v>
      </c>
      <c r="Y467" s="149">
        <v>1279</v>
      </c>
      <c r="Z467" s="149">
        <v>688</v>
      </c>
    </row>
    <row r="468" spans="17:26" x14ac:dyDescent="0.25">
      <c r="Q468" s="149">
        <v>-1173.957038721142</v>
      </c>
      <c r="R468" s="149">
        <v>2056.6821673019708</v>
      </c>
      <c r="S468" s="149">
        <v>3230.6392060231128</v>
      </c>
      <c r="T468" s="150">
        <v>4.4208333333333336E-2</v>
      </c>
      <c r="U468" s="149">
        <v>52482.267822182839</v>
      </c>
      <c r="V468" s="149">
        <v>2642.5830728597721</v>
      </c>
      <c r="W468" s="149">
        <v>5200.3558535395978</v>
      </c>
      <c r="X468" s="149">
        <v>2584.4914267161139</v>
      </c>
      <c r="Y468" s="149">
        <v>661</v>
      </c>
      <c r="Z468" s="149">
        <v>648</v>
      </c>
    </row>
    <row r="469" spans="17:26" x14ac:dyDescent="0.25">
      <c r="Q469" s="149">
        <v>-2364.1969537044797</v>
      </c>
      <c r="R469" s="149">
        <v>2085.3984473738547</v>
      </c>
      <c r="S469" s="149">
        <v>4449.5954010783344</v>
      </c>
      <c r="T469" s="150">
        <v>5.3475000000000009E-2</v>
      </c>
      <c r="U469" s="149">
        <v>54221.275074216115</v>
      </c>
      <c r="V469" s="149">
        <v>2480.7178849782358</v>
      </c>
      <c r="W469" s="149">
        <v>5395.0845946633935</v>
      </c>
      <c r="X469" s="149">
        <v>2556.9398816881057</v>
      </c>
      <c r="Y469" s="149">
        <v>1046</v>
      </c>
      <c r="Z469" s="149">
        <v>473</v>
      </c>
    </row>
    <row r="470" spans="17:26" x14ac:dyDescent="0.25">
      <c r="Q470" s="149">
        <v>-1071.4364083348814</v>
      </c>
      <c r="R470" s="149">
        <v>2085.3984473738547</v>
      </c>
      <c r="S470" s="149">
        <v>3156.8348557087361</v>
      </c>
      <c r="T470" s="150">
        <v>5.3475000000000009E-2</v>
      </c>
      <c r="U470" s="149">
        <v>53162.584548407562</v>
      </c>
      <c r="V470" s="149">
        <v>2479.951570575025</v>
      </c>
      <c r="W470" s="149">
        <v>5329.8439880475298</v>
      </c>
      <c r="X470" s="149">
        <v>2590.2069586106286</v>
      </c>
      <c r="Y470" s="149">
        <v>1235</v>
      </c>
      <c r="Z470" s="149">
        <v>874</v>
      </c>
    </row>
    <row r="471" spans="17:26" x14ac:dyDescent="0.25">
      <c r="Q471" s="149">
        <v>317.95444727675817</v>
      </c>
      <c r="R471" s="149">
        <v>2085.3984473738547</v>
      </c>
      <c r="S471" s="149">
        <v>1767.4440000970965</v>
      </c>
      <c r="T471" s="150">
        <v>5.3475000000000009E-2</v>
      </c>
      <c r="U471" s="149">
        <v>51119.538576110368</v>
      </c>
      <c r="V471" s="149">
        <v>2538.3818139499635</v>
      </c>
      <c r="W471" s="149">
        <v>5128.3557966441003</v>
      </c>
      <c r="X471" s="149">
        <v>2602.9575038564753</v>
      </c>
      <c r="Y471" s="149">
        <v>1095</v>
      </c>
      <c r="Z471" s="149">
        <v>838</v>
      </c>
    </row>
    <row r="472" spans="17:26" x14ac:dyDescent="0.25">
      <c r="Q472" s="149">
        <v>4.0972013449545557</v>
      </c>
      <c r="R472" s="149">
        <v>2085.3984473738547</v>
      </c>
      <c r="S472" s="149">
        <v>2081.3012460289001</v>
      </c>
      <c r="T472" s="150">
        <v>5.3475000000000009E-2</v>
      </c>
      <c r="U472" s="149">
        <v>51849.727574188852</v>
      </c>
      <c r="V472" s="149">
        <v>2596.7082040250812</v>
      </c>
      <c r="W472" s="149">
        <v>5242.4607756059304</v>
      </c>
      <c r="X472" s="149">
        <v>2561.3935754832532</v>
      </c>
      <c r="Y472" s="149">
        <v>1593</v>
      </c>
      <c r="Z472" s="149">
        <v>547</v>
      </c>
    </row>
    <row r="473" spans="17:26" x14ac:dyDescent="0.25">
      <c r="Q473" s="149">
        <v>1742.242999525987</v>
      </c>
      <c r="R473" s="149">
        <v>2085.3984473738547</v>
      </c>
      <c r="S473" s="149">
        <v>343.15544784786766</v>
      </c>
      <c r="T473" s="150">
        <v>5.3475000000000009E-2</v>
      </c>
      <c r="U473" s="149">
        <v>48442.559407605193</v>
      </c>
      <c r="V473" s="149">
        <v>2482.8899842124101</v>
      </c>
      <c r="W473" s="149">
        <v>4852.4825516580922</v>
      </c>
      <c r="X473" s="149">
        <v>2572.7041003864001</v>
      </c>
      <c r="Y473" s="149">
        <v>751</v>
      </c>
      <c r="Z473" s="149">
        <v>647</v>
      </c>
    </row>
    <row r="474" spans="17:26" x14ac:dyDescent="0.25">
      <c r="Q474" s="149">
        <v>-589.78731695916349</v>
      </c>
      <c r="R474" s="149">
        <v>2085.3984473738547</v>
      </c>
      <c r="S474" s="149">
        <v>2675.1857643330181</v>
      </c>
      <c r="T474" s="150">
        <v>5.3475000000000009E-2</v>
      </c>
      <c r="U474" s="149">
        <v>52076.047596061479</v>
      </c>
      <c r="V474" s="149">
        <v>2613.9277761485923</v>
      </c>
      <c r="W474" s="149">
        <v>5191.1084040761634</v>
      </c>
      <c r="X474" s="149">
        <v>2504.4907488819904</v>
      </c>
      <c r="Y474" s="149">
        <v>1320</v>
      </c>
      <c r="Z474" s="149">
        <v>395</v>
      </c>
    </row>
    <row r="475" spans="17:26" x14ac:dyDescent="0.25">
      <c r="Q475" s="149">
        <v>347.54427741036807</v>
      </c>
      <c r="R475" s="149">
        <v>2085.3984473738547</v>
      </c>
      <c r="S475" s="149">
        <v>1737.8541699634866</v>
      </c>
      <c r="T475" s="150">
        <v>5.3475000000000009E-2</v>
      </c>
      <c r="U475" s="149">
        <v>50760.438652101322</v>
      </c>
      <c r="V475" s="149">
        <v>2443.4096827149569</v>
      </c>
      <c r="W475" s="149">
        <v>5045.3544982628737</v>
      </c>
      <c r="X475" s="149">
        <v>2662.8182971306715</v>
      </c>
      <c r="Y475" s="149">
        <v>1143</v>
      </c>
      <c r="Z475" s="149">
        <v>586</v>
      </c>
    </row>
    <row r="476" spans="17:26" x14ac:dyDescent="0.25">
      <c r="Q476" s="149">
        <v>1153.5717016299504</v>
      </c>
      <c r="R476" s="149">
        <v>2085.3984473738547</v>
      </c>
      <c r="S476" s="149">
        <v>931.8267457439041</v>
      </c>
      <c r="T476" s="150">
        <v>5.3475000000000009E-2</v>
      </c>
      <c r="U476" s="149">
        <v>50460.032760462796</v>
      </c>
      <c r="V476" s="149">
        <v>2539.8639227113185</v>
      </c>
      <c r="W476" s="149">
        <v>5024.3593051674343</v>
      </c>
      <c r="X476" s="149">
        <v>2541.4876388657094</v>
      </c>
      <c r="Y476" s="149">
        <v>1718</v>
      </c>
      <c r="Z476" s="149">
        <v>764</v>
      </c>
    </row>
    <row r="477" spans="17:26" x14ac:dyDescent="0.25">
      <c r="Q477" s="149">
        <v>-1999.7145954281541</v>
      </c>
      <c r="R477" s="149">
        <v>2085.3984473738547</v>
      </c>
      <c r="S477" s="149">
        <v>4085.1130428020087</v>
      </c>
      <c r="T477" s="150">
        <v>5.3475000000000009E-2</v>
      </c>
      <c r="U477" s="149">
        <v>53323.745899010028</v>
      </c>
      <c r="V477" s="149">
        <v>2538.9262966633742</v>
      </c>
      <c r="W477" s="149">
        <v>5443.0688550925688</v>
      </c>
      <c r="X477" s="149">
        <v>2517.820982213108</v>
      </c>
      <c r="Y477" s="149">
        <v>735</v>
      </c>
      <c r="Z477" s="149">
        <v>275</v>
      </c>
    </row>
    <row r="478" spans="17:26" x14ac:dyDescent="0.25">
      <c r="Q478" s="149">
        <v>342.095346312733</v>
      </c>
      <c r="R478" s="149">
        <v>2085.3984473738547</v>
      </c>
      <c r="S478" s="149">
        <v>1743.3031010611217</v>
      </c>
      <c r="T478" s="150">
        <v>5.3475000000000009E-2</v>
      </c>
      <c r="U478" s="149">
        <v>50697.471578587989</v>
      </c>
      <c r="V478" s="149">
        <v>2589.4848248381513</v>
      </c>
      <c r="W478" s="149">
        <v>5040.0363679298789</v>
      </c>
      <c r="X478" s="149">
        <v>2422.2830479550889</v>
      </c>
      <c r="Y478" s="149">
        <v>1026</v>
      </c>
      <c r="Z478" s="149">
        <v>733</v>
      </c>
    </row>
    <row r="479" spans="17:26" x14ac:dyDescent="0.25">
      <c r="Q479" s="149">
        <v>-2143.3277610825285</v>
      </c>
      <c r="R479" s="149">
        <v>2056.6821673019708</v>
      </c>
      <c r="S479" s="149">
        <v>4200.0099283844993</v>
      </c>
      <c r="T479" s="150">
        <v>4.4208333333333336E-2</v>
      </c>
      <c r="U479" s="149">
        <v>54134.681303548925</v>
      </c>
      <c r="V479" s="149">
        <v>2640.2503084480909</v>
      </c>
      <c r="W479" s="149">
        <v>5454.8849093469735</v>
      </c>
      <c r="X479" s="149">
        <v>2623.9952137347718</v>
      </c>
      <c r="Y479" s="149">
        <v>621</v>
      </c>
      <c r="Z479" s="149">
        <v>837</v>
      </c>
    </row>
    <row r="480" spans="17:26" x14ac:dyDescent="0.25">
      <c r="Q480" s="149">
        <v>-367.31148598539721</v>
      </c>
      <c r="R480" s="149">
        <v>2085.3984473738547</v>
      </c>
      <c r="S480" s="149">
        <v>2452.7099333592519</v>
      </c>
      <c r="T480" s="150">
        <v>5.3475000000000009E-2</v>
      </c>
      <c r="U480" s="149">
        <v>51761.183818448844</v>
      </c>
      <c r="V480" s="149">
        <v>2532.5660223075397</v>
      </c>
      <c r="W480" s="149">
        <v>5252.50940997628</v>
      </c>
      <c r="X480" s="149">
        <v>2522.6825079274968</v>
      </c>
      <c r="Y480" s="149">
        <v>1091</v>
      </c>
      <c r="Z480" s="149">
        <v>589</v>
      </c>
    </row>
    <row r="481" spans="17:26" x14ac:dyDescent="0.25">
      <c r="Q481" s="149">
        <v>-2443.8030569622383</v>
      </c>
      <c r="R481" s="149">
        <v>2071.0096039323103</v>
      </c>
      <c r="S481" s="149">
        <v>4514.8126608945486</v>
      </c>
      <c r="T481" s="150">
        <v>4.8841666666666672E-2</v>
      </c>
      <c r="U481" s="149">
        <v>54320.43774622507</v>
      </c>
      <c r="V481" s="149">
        <v>2572.8285164182239</v>
      </c>
      <c r="W481" s="149">
        <v>5489.2244138032011</v>
      </c>
      <c r="X481" s="149">
        <v>2558.3305283469986</v>
      </c>
      <c r="Y481" s="149">
        <v>965</v>
      </c>
      <c r="Z481" s="149">
        <v>384</v>
      </c>
    </row>
    <row r="482" spans="17:26" x14ac:dyDescent="0.25">
      <c r="Q482" s="149">
        <v>-883.87716395794814</v>
      </c>
      <c r="R482" s="149">
        <v>2085.3984473738547</v>
      </c>
      <c r="S482" s="149">
        <v>2969.2756113318028</v>
      </c>
      <c r="T482" s="150">
        <v>5.3475000000000009E-2</v>
      </c>
      <c r="U482" s="149">
        <v>52363.877275787629</v>
      </c>
      <c r="V482" s="149">
        <v>2495.525260780696</v>
      </c>
      <c r="W482" s="149">
        <v>5144.8893286028633</v>
      </c>
      <c r="X482" s="149">
        <v>2627.3297107008534</v>
      </c>
      <c r="Y482" s="149">
        <v>1125</v>
      </c>
      <c r="Z482" s="149">
        <v>552</v>
      </c>
    </row>
    <row r="483" spans="17:26" x14ac:dyDescent="0.25">
      <c r="Q483" s="149">
        <v>746.75379988964596</v>
      </c>
      <c r="R483" s="149">
        <v>2085.3984473738547</v>
      </c>
      <c r="S483" s="149">
        <v>1338.6446474842087</v>
      </c>
      <c r="T483" s="150">
        <v>5.3475000000000009E-2</v>
      </c>
      <c r="U483" s="149">
        <v>50210.240181184898</v>
      </c>
      <c r="V483" s="149">
        <v>2520.46945031004</v>
      </c>
      <c r="W483" s="149">
        <v>5016.5508588211505</v>
      </c>
      <c r="X483" s="149">
        <v>2637.3756011599871</v>
      </c>
      <c r="Y483" s="149">
        <v>961</v>
      </c>
      <c r="Z483" s="149">
        <v>694</v>
      </c>
    </row>
    <row r="484" spans="17:26" x14ac:dyDescent="0.25">
      <c r="Q484" s="149">
        <v>1067.2530340438493</v>
      </c>
      <c r="R484" s="149">
        <v>2085.3984473738547</v>
      </c>
      <c r="S484" s="149">
        <v>1018.1454133300053</v>
      </c>
      <c r="T484" s="150">
        <v>5.3475000000000009E-2</v>
      </c>
      <c r="U484" s="149">
        <v>49108.326159962693</v>
      </c>
      <c r="V484" s="149">
        <v>2647.3721905655339</v>
      </c>
      <c r="W484" s="149">
        <v>4902.8331189867567</v>
      </c>
      <c r="X484" s="149">
        <v>2588.9006222094395</v>
      </c>
      <c r="Y484" s="149">
        <v>577</v>
      </c>
      <c r="Z484" s="149">
        <v>412</v>
      </c>
    </row>
    <row r="485" spans="17:26" x14ac:dyDescent="0.25">
      <c r="Q485" s="149">
        <v>-35.303562075113405</v>
      </c>
      <c r="R485" s="149">
        <v>2085.3984473738547</v>
      </c>
      <c r="S485" s="149">
        <v>2120.7020094489681</v>
      </c>
      <c r="T485" s="150">
        <v>5.3475000000000009E-2</v>
      </c>
      <c r="U485" s="149">
        <v>51349.721050667496</v>
      </c>
      <c r="V485" s="149">
        <v>2534.7023344097142</v>
      </c>
      <c r="W485" s="149">
        <v>5106.3844205780961</v>
      </c>
      <c r="X485" s="149">
        <v>2551.2183223300131</v>
      </c>
      <c r="Y485" s="149">
        <v>1015</v>
      </c>
      <c r="Z485" s="149">
        <v>784</v>
      </c>
    </row>
    <row r="486" spans="17:26" x14ac:dyDescent="0.25">
      <c r="Q486" s="149">
        <v>-230.80153508228659</v>
      </c>
      <c r="R486" s="149">
        <v>2085.3984473738547</v>
      </c>
      <c r="S486" s="149">
        <v>2316.1999824561412</v>
      </c>
      <c r="T486" s="150">
        <v>5.3475000000000009E-2</v>
      </c>
      <c r="U486" s="149">
        <v>51227.240514603647</v>
      </c>
      <c r="V486" s="149">
        <v>2468.4143360705289</v>
      </c>
      <c r="W486" s="149">
        <v>5011.6210843588851</v>
      </c>
      <c r="X486" s="149">
        <v>2628.4166545655958</v>
      </c>
      <c r="Y486" s="149">
        <v>523</v>
      </c>
      <c r="Z486" s="149">
        <v>993</v>
      </c>
    </row>
    <row r="487" spans="17:26" x14ac:dyDescent="0.25">
      <c r="Q487" s="149">
        <v>-844.15962010443764</v>
      </c>
      <c r="R487" s="149">
        <v>2085.3984473738547</v>
      </c>
      <c r="S487" s="149">
        <v>2929.5580674782923</v>
      </c>
      <c r="T487" s="150">
        <v>5.3475000000000009E-2</v>
      </c>
      <c r="U487" s="149">
        <v>51476.654460804377</v>
      </c>
      <c r="V487" s="149">
        <v>2502.0959806750898</v>
      </c>
      <c r="W487" s="149">
        <v>5170.3139698976129</v>
      </c>
      <c r="X487" s="149">
        <v>2704.7584643453429</v>
      </c>
      <c r="Y487" s="149">
        <v>241</v>
      </c>
      <c r="Z487" s="149">
        <v>489</v>
      </c>
    </row>
    <row r="488" spans="17:26" x14ac:dyDescent="0.25">
      <c r="Q488" s="149">
        <v>-1779.7029309828399</v>
      </c>
      <c r="R488" s="149">
        <v>2085.3984473738547</v>
      </c>
      <c r="S488" s="149">
        <v>3865.1013783566946</v>
      </c>
      <c r="T488" s="150">
        <v>5.3475000000000009E-2</v>
      </c>
      <c r="U488" s="149">
        <v>53283.61744137427</v>
      </c>
      <c r="V488" s="149">
        <v>2471.5175997211441</v>
      </c>
      <c r="W488" s="149">
        <v>5246.1345799363989</v>
      </c>
      <c r="X488" s="149">
        <v>2556.0500772323994</v>
      </c>
      <c r="Y488" s="149">
        <v>947</v>
      </c>
      <c r="Z488" s="149">
        <v>524</v>
      </c>
    </row>
    <row r="489" spans="17:26" x14ac:dyDescent="0.25">
      <c r="Q489" s="149">
        <v>-1031.6571176117036</v>
      </c>
      <c r="R489" s="149">
        <v>2085.3984473738547</v>
      </c>
      <c r="S489" s="149">
        <v>3117.0555649855582</v>
      </c>
      <c r="T489" s="150">
        <v>5.3475000000000009E-2</v>
      </c>
      <c r="U489" s="149">
        <v>52307.547357958727</v>
      </c>
      <c r="V489" s="149">
        <v>2458.7697018825538</v>
      </c>
      <c r="W489" s="149">
        <v>5174.5071162529603</v>
      </c>
      <c r="X489" s="149">
        <v>2529.4126220527983</v>
      </c>
      <c r="Y489" s="149">
        <v>926</v>
      </c>
      <c r="Z489" s="149">
        <v>615</v>
      </c>
    </row>
    <row r="490" spans="17:26" x14ac:dyDescent="0.25">
      <c r="Q490" s="149">
        <v>-884.16056621725875</v>
      </c>
      <c r="R490" s="149">
        <v>2085.3984473738547</v>
      </c>
      <c r="S490" s="149">
        <v>2969.5590135911134</v>
      </c>
      <c r="T490" s="150">
        <v>5.3475000000000009E-2</v>
      </c>
      <c r="U490" s="149">
        <v>52575.708570755087</v>
      </c>
      <c r="V490" s="149">
        <v>2581.9433919983089</v>
      </c>
      <c r="W490" s="149">
        <v>5245.0018259043691</v>
      </c>
      <c r="X490" s="149">
        <v>2493.2761243250602</v>
      </c>
      <c r="Y490" s="149">
        <v>949</v>
      </c>
      <c r="Z490" s="149">
        <v>887</v>
      </c>
    </row>
    <row r="491" spans="17:26" x14ac:dyDescent="0.25">
      <c r="Q491" s="149">
        <v>-121.680228921874</v>
      </c>
      <c r="R491" s="149">
        <v>2085.3984473738547</v>
      </c>
      <c r="S491" s="149">
        <v>2207.0786762957287</v>
      </c>
      <c r="T491" s="150">
        <v>5.3475000000000009E-2</v>
      </c>
      <c r="U491" s="149">
        <v>51164.699475709582</v>
      </c>
      <c r="V491" s="149">
        <v>2642.5939398238438</v>
      </c>
      <c r="W491" s="149">
        <v>5115.758084639011</v>
      </c>
      <c r="X491" s="149">
        <v>2575.9606443386106</v>
      </c>
      <c r="Y491" s="149">
        <v>903</v>
      </c>
      <c r="Z491" s="149">
        <v>461</v>
      </c>
    </row>
    <row r="492" spans="17:26" x14ac:dyDescent="0.25">
      <c r="Q492" s="149">
        <v>424.71977661642768</v>
      </c>
      <c r="R492" s="149">
        <v>2085.3984473738547</v>
      </c>
      <c r="S492" s="149">
        <v>1660.678670757427</v>
      </c>
      <c r="T492" s="150">
        <v>5.3475000000000009E-2</v>
      </c>
      <c r="U492" s="149">
        <v>51161.780392412504</v>
      </c>
      <c r="V492" s="149">
        <v>2583.3761789651771</v>
      </c>
      <c r="W492" s="149">
        <v>5167.4371350407091</v>
      </c>
      <c r="X492" s="149">
        <v>2638.580278421377</v>
      </c>
      <c r="Y492" s="149">
        <v>1510</v>
      </c>
      <c r="Z492" s="149">
        <v>479</v>
      </c>
    </row>
    <row r="493" spans="17:26" x14ac:dyDescent="0.25">
      <c r="Q493" s="149">
        <v>-2142.1411092151875</v>
      </c>
      <c r="R493" s="149">
        <v>2085.3984473738547</v>
      </c>
      <c r="S493" s="149">
        <v>4227.5395565890421</v>
      </c>
      <c r="T493" s="150">
        <v>5.3475000000000009E-2</v>
      </c>
      <c r="U493" s="149">
        <v>53558.886830060488</v>
      </c>
      <c r="V493" s="149">
        <v>2636.824696659573</v>
      </c>
      <c r="W493" s="149">
        <v>5435.6041660709607</v>
      </c>
      <c r="X493" s="149">
        <v>2516.4950600551888</v>
      </c>
      <c r="Y493" s="149">
        <v>497</v>
      </c>
      <c r="Z493" s="149">
        <v>481</v>
      </c>
    </row>
    <row r="494" spans="17:26" x14ac:dyDescent="0.25">
      <c r="Q494" s="149">
        <v>-36.130173186158572</v>
      </c>
      <c r="R494" s="149">
        <v>2085.3984473738547</v>
      </c>
      <c r="S494" s="149">
        <v>2121.5286205600132</v>
      </c>
      <c r="T494" s="150">
        <v>5.3475000000000009E-2</v>
      </c>
      <c r="U494" s="149">
        <v>50961.27965826029</v>
      </c>
      <c r="V494" s="149">
        <v>2607.956137737729</v>
      </c>
      <c r="W494" s="149">
        <v>5150.0866002622834</v>
      </c>
      <c r="X494" s="149">
        <v>2536.7876830217956</v>
      </c>
      <c r="Y494" s="149">
        <v>931</v>
      </c>
      <c r="Z494" s="149">
        <v>376</v>
      </c>
    </row>
    <row r="495" spans="17:26" x14ac:dyDescent="0.25">
      <c r="Q495" s="149">
        <v>-1526.8482233466675</v>
      </c>
      <c r="R495" s="149">
        <v>2071.0096039323103</v>
      </c>
      <c r="S495" s="149">
        <v>3597.8578272789778</v>
      </c>
      <c r="T495" s="150">
        <v>4.8841666666666672E-2</v>
      </c>
      <c r="U495" s="149">
        <v>53640.202983235307</v>
      </c>
      <c r="V495" s="149">
        <v>2518.6383586121547</v>
      </c>
      <c r="W495" s="149">
        <v>5271.9936299709752</v>
      </c>
      <c r="X495" s="149">
        <v>2463.7102490150005</v>
      </c>
      <c r="Y495" s="149">
        <v>1470</v>
      </c>
      <c r="Z495" s="149">
        <v>711</v>
      </c>
    </row>
    <row r="496" spans="17:26" x14ac:dyDescent="0.25">
      <c r="Q496" s="149">
        <v>-1517.4725652407897</v>
      </c>
      <c r="R496" s="149">
        <v>2085.3984473738547</v>
      </c>
      <c r="S496" s="149">
        <v>3602.8710126146443</v>
      </c>
      <c r="T496" s="150">
        <v>5.3475000000000009E-2</v>
      </c>
      <c r="U496" s="149">
        <v>53593.935349145613</v>
      </c>
      <c r="V496" s="149">
        <v>2484.0077589077819</v>
      </c>
      <c r="W496" s="149">
        <v>5472.2993028991668</v>
      </c>
      <c r="X496" s="149">
        <v>2678.5010600318915</v>
      </c>
      <c r="Y496" s="149">
        <v>1231</v>
      </c>
      <c r="Z496" s="149">
        <v>517</v>
      </c>
    </row>
    <row r="497" spans="17:26" x14ac:dyDescent="0.25">
      <c r="Q497" s="149">
        <v>619.69860391820725</v>
      </c>
      <c r="R497" s="149">
        <v>2085.3984473738547</v>
      </c>
      <c r="S497" s="149">
        <v>1465.6998434556474</v>
      </c>
      <c r="T497" s="150">
        <v>5.3475000000000009E-2</v>
      </c>
      <c r="U497" s="149">
        <v>50350.940286334058</v>
      </c>
      <c r="V497" s="149">
        <v>2527.2920524230658</v>
      </c>
      <c r="W497" s="149">
        <v>5050.7422187046686</v>
      </c>
      <c r="X497" s="149">
        <v>2529.242749348306</v>
      </c>
      <c r="Y497" s="149">
        <v>1385</v>
      </c>
      <c r="Z497" s="149">
        <v>319</v>
      </c>
    </row>
    <row r="498" spans="17:26" x14ac:dyDescent="0.25">
      <c r="Q498" s="149">
        <v>-713.86167274656327</v>
      </c>
      <c r="R498" s="149">
        <v>2085.3984473738547</v>
      </c>
      <c r="S498" s="149">
        <v>2799.2601201204179</v>
      </c>
      <c r="T498" s="150">
        <v>5.3475000000000009E-2</v>
      </c>
      <c r="U498" s="149">
        <v>51950.910783421117</v>
      </c>
      <c r="V498" s="149">
        <v>2576.8967079499116</v>
      </c>
      <c r="W498" s="149">
        <v>5210.3436757951431</v>
      </c>
      <c r="X498" s="149">
        <v>2593.0567879870814</v>
      </c>
      <c r="Y498" s="149">
        <v>922</v>
      </c>
      <c r="Z498" s="149">
        <v>442</v>
      </c>
    </row>
    <row r="499" spans="17:26" x14ac:dyDescent="0.25">
      <c r="Q499" s="149">
        <v>-54.13995787695012</v>
      </c>
      <c r="R499" s="149">
        <v>2085.3984473738547</v>
      </c>
      <c r="S499" s="149">
        <v>2139.5384052508048</v>
      </c>
      <c r="T499" s="150">
        <v>5.3475000000000009E-2</v>
      </c>
      <c r="U499" s="149">
        <v>50951.980227533677</v>
      </c>
      <c r="V499" s="149">
        <v>2518.5074577993223</v>
      </c>
      <c r="W499" s="149">
        <v>5001.7626833895611</v>
      </c>
      <c r="X499" s="149">
        <v>2498.7486182428279</v>
      </c>
      <c r="Y499" s="149">
        <v>922</v>
      </c>
      <c r="Z499" s="149">
        <v>629</v>
      </c>
    </row>
    <row r="500" spans="17:26" x14ac:dyDescent="0.25">
      <c r="Q500" s="149">
        <v>-318.7086439386344</v>
      </c>
      <c r="R500" s="149">
        <v>2085.3984473738547</v>
      </c>
      <c r="S500" s="149">
        <v>2404.107091312489</v>
      </c>
      <c r="T500" s="150">
        <v>5.3475000000000009E-2</v>
      </c>
      <c r="U500" s="149">
        <v>51615.541518361802</v>
      </c>
      <c r="V500" s="149">
        <v>2543.3274569912646</v>
      </c>
      <c r="W500" s="149">
        <v>5274.038071260451</v>
      </c>
      <c r="X500" s="149">
        <v>2424.5036644310157</v>
      </c>
      <c r="Y500" s="149">
        <v>1025</v>
      </c>
      <c r="Z500" s="149">
        <v>636</v>
      </c>
    </row>
    <row r="501" spans="17:26" x14ac:dyDescent="0.25">
      <c r="Q501" s="149">
        <v>94.866569157959248</v>
      </c>
      <c r="R501" s="149">
        <v>2085.3984473738547</v>
      </c>
      <c r="S501" s="149">
        <v>1990.5318782158954</v>
      </c>
      <c r="T501" s="150">
        <v>5.3475000000000009E-2</v>
      </c>
      <c r="U501" s="149">
        <v>50762.203733093978</v>
      </c>
      <c r="V501" s="149">
        <v>2495.5002538105628</v>
      </c>
      <c r="W501" s="149">
        <v>5026.2384793133879</v>
      </c>
      <c r="X501" s="149">
        <v>2579.7616906616954</v>
      </c>
      <c r="Y501" s="149">
        <v>579</v>
      </c>
      <c r="Z501" s="149">
        <v>886</v>
      </c>
    </row>
    <row r="502" spans="17:26" x14ac:dyDescent="0.25">
      <c r="Q502" s="149">
        <v>113.44607893858506</v>
      </c>
      <c r="R502" s="149">
        <v>2085.3984473738547</v>
      </c>
      <c r="S502" s="149">
        <v>1971.9523684352696</v>
      </c>
      <c r="T502" s="150">
        <v>5.3475000000000009E-2</v>
      </c>
      <c r="U502" s="149">
        <v>51791.493634339829</v>
      </c>
      <c r="V502" s="149">
        <v>2677.9186030863257</v>
      </c>
      <c r="W502" s="149">
        <v>5190.3435083921231</v>
      </c>
      <c r="X502" s="149">
        <v>2626.752600778836</v>
      </c>
      <c r="Y502" s="149">
        <v>1778</v>
      </c>
      <c r="Z502" s="149">
        <v>346</v>
      </c>
    </row>
    <row r="503" spans="17:26" x14ac:dyDescent="0.25">
      <c r="Q503" s="149">
        <v>-630.68852630593801</v>
      </c>
      <c r="R503" s="149">
        <v>2071.0096039323103</v>
      </c>
      <c r="S503" s="149">
        <v>2701.6981302382483</v>
      </c>
      <c r="T503" s="150">
        <v>4.8841666666666672E-2</v>
      </c>
      <c r="U503" s="149">
        <v>52340.145108502838</v>
      </c>
      <c r="V503" s="149">
        <v>2579.9476185658705</v>
      </c>
      <c r="W503" s="149">
        <v>5265.2754719028908</v>
      </c>
      <c r="X503" s="149">
        <v>2663.2608936978031</v>
      </c>
      <c r="Y503" s="149">
        <v>1286</v>
      </c>
      <c r="Z503" s="149">
        <v>461</v>
      </c>
    </row>
    <row r="504" spans="17:26" x14ac:dyDescent="0.25">
      <c r="Q504" s="149">
        <v>1154.0080154069601</v>
      </c>
      <c r="R504" s="149">
        <v>2085.3984473738547</v>
      </c>
      <c r="S504" s="149">
        <v>931.39043196689454</v>
      </c>
      <c r="T504" s="150">
        <v>5.3475000000000009E-2</v>
      </c>
      <c r="U504" s="149">
        <v>50387.647757401966</v>
      </c>
      <c r="V504" s="149">
        <v>2589.3937909103138</v>
      </c>
      <c r="W504" s="149">
        <v>5068.6866776008428</v>
      </c>
      <c r="X504" s="149">
        <v>2522.7907873937388</v>
      </c>
      <c r="Y504" s="149">
        <v>1526</v>
      </c>
      <c r="Z504" s="149">
        <v>809</v>
      </c>
    </row>
    <row r="505" spans="17:26" x14ac:dyDescent="0.25">
      <c r="Q505" s="149">
        <v>405.33479528853377</v>
      </c>
      <c r="R505" s="149">
        <v>2085.3984473738547</v>
      </c>
      <c r="S505" s="149">
        <v>1680.0636520853209</v>
      </c>
      <c r="T505" s="150">
        <v>5.3475000000000009E-2</v>
      </c>
      <c r="U505" s="149">
        <v>50619.071648149475</v>
      </c>
      <c r="V505" s="149">
        <v>2504.7224270351462</v>
      </c>
      <c r="W505" s="149">
        <v>5102.7807024015792</v>
      </c>
      <c r="X505" s="149">
        <v>2644.9504920676372</v>
      </c>
      <c r="Y505" s="149">
        <v>1178</v>
      </c>
      <c r="Z505" s="149">
        <v>381</v>
      </c>
    </row>
    <row r="506" spans="17:26" x14ac:dyDescent="0.25">
      <c r="Q506" s="149">
        <v>-64.753741335942777</v>
      </c>
      <c r="R506" s="149">
        <v>2085.3984473738547</v>
      </c>
      <c r="S506" s="149">
        <v>2150.1521887097974</v>
      </c>
      <c r="T506" s="150">
        <v>5.3475000000000009E-2</v>
      </c>
      <c r="U506" s="149">
        <v>51296.540805457575</v>
      </c>
      <c r="V506" s="149">
        <v>2653.1212642959681</v>
      </c>
      <c r="W506" s="149">
        <v>5108.747612781036</v>
      </c>
      <c r="X506" s="149">
        <v>2545.4432309548642</v>
      </c>
      <c r="Y506" s="149">
        <v>952</v>
      </c>
      <c r="Z506" s="149">
        <v>642</v>
      </c>
    </row>
    <row r="507" spans="17:26" x14ac:dyDescent="0.25">
      <c r="Q507" s="149">
        <v>-874.4379637518532</v>
      </c>
      <c r="R507" s="149">
        <v>2085.3984473738547</v>
      </c>
      <c r="S507" s="149">
        <v>2959.8364111257079</v>
      </c>
      <c r="T507" s="150">
        <v>5.3475000000000009E-2</v>
      </c>
      <c r="U507" s="149">
        <v>52268.74015238724</v>
      </c>
      <c r="V507" s="149">
        <v>2657.1994044332055</v>
      </c>
      <c r="W507" s="149">
        <v>5144.0427401991801</v>
      </c>
      <c r="X507" s="149">
        <v>2542.1640323092556</v>
      </c>
      <c r="Y507" s="149">
        <v>632</v>
      </c>
      <c r="Z507" s="149">
        <v>886</v>
      </c>
    </row>
    <row r="508" spans="17:26" x14ac:dyDescent="0.25">
      <c r="Q508" s="149">
        <v>-447.54034085876629</v>
      </c>
      <c r="R508" s="149">
        <v>2085.3984473738547</v>
      </c>
      <c r="S508" s="149">
        <v>2532.9387882326209</v>
      </c>
      <c r="T508" s="150">
        <v>5.3475000000000009E-2</v>
      </c>
      <c r="U508" s="149">
        <v>52091.603675706137</v>
      </c>
      <c r="V508" s="149">
        <v>2446.2315865731634</v>
      </c>
      <c r="W508" s="149">
        <v>5233.519157136886</v>
      </c>
      <c r="X508" s="149">
        <v>2525.14098516685</v>
      </c>
      <c r="Y508" s="149">
        <v>1331</v>
      </c>
      <c r="Z508" s="149">
        <v>682</v>
      </c>
    </row>
    <row r="509" spans="17:26" x14ac:dyDescent="0.25">
      <c r="Q509" s="149">
        <v>-157.6578826915902</v>
      </c>
      <c r="R509" s="149">
        <v>2056.6821673019708</v>
      </c>
      <c r="S509" s="149">
        <v>2214.340049993561</v>
      </c>
      <c r="T509" s="150">
        <v>4.4208333333333336E-2</v>
      </c>
      <c r="U509" s="149">
        <v>52041.095025508141</v>
      </c>
      <c r="V509" s="149">
        <v>2677.7843720337905</v>
      </c>
      <c r="W509" s="149">
        <v>5275.4558524508257</v>
      </c>
      <c r="X509" s="149">
        <v>2590.3912769931098</v>
      </c>
      <c r="Y509" s="149">
        <v>1314</v>
      </c>
      <c r="Z509" s="149">
        <v>708</v>
      </c>
    </row>
    <row r="510" spans="17:26" x14ac:dyDescent="0.25">
      <c r="Q510" s="149">
        <v>-129.16948354420447</v>
      </c>
      <c r="R510" s="149">
        <v>2085.3984473738547</v>
      </c>
      <c r="S510" s="149">
        <v>2214.5679309180591</v>
      </c>
      <c r="T510" s="150">
        <v>5.3475000000000009E-2</v>
      </c>
      <c r="U510" s="149">
        <v>51454.96842832079</v>
      </c>
      <c r="V510" s="149">
        <v>2661.8734731366403</v>
      </c>
      <c r="W510" s="149">
        <v>5068.8742018045068</v>
      </c>
      <c r="X510" s="149">
        <v>2579.472378193605</v>
      </c>
      <c r="Y510" s="149">
        <v>1011</v>
      </c>
      <c r="Z510" s="149">
        <v>658</v>
      </c>
    </row>
    <row r="511" spans="17:26" x14ac:dyDescent="0.25">
      <c r="Q511" s="149">
        <v>-745.55925752479061</v>
      </c>
      <c r="R511" s="149">
        <v>2085.3984473738547</v>
      </c>
      <c r="S511" s="149">
        <v>2830.9577048986453</v>
      </c>
      <c r="T511" s="150">
        <v>5.3475000000000009E-2</v>
      </c>
      <c r="U511" s="149">
        <v>51896.327451084042</v>
      </c>
      <c r="V511" s="149">
        <v>2575.4055244856336</v>
      </c>
      <c r="W511" s="149">
        <v>5279.6420333911856</v>
      </c>
      <c r="X511" s="149">
        <v>2505.0443005454513</v>
      </c>
      <c r="Y511" s="149">
        <v>932</v>
      </c>
      <c r="Z511" s="149">
        <v>358</v>
      </c>
    </row>
    <row r="512" spans="17:26" x14ac:dyDescent="0.25">
      <c r="Q512" s="149">
        <v>-1189.1074756620028</v>
      </c>
      <c r="R512" s="149">
        <v>2085.3984473738547</v>
      </c>
      <c r="S512" s="149">
        <v>3274.5059230358574</v>
      </c>
      <c r="T512" s="150">
        <v>5.3475000000000009E-2</v>
      </c>
      <c r="U512" s="149">
        <v>53021.255661233641</v>
      </c>
      <c r="V512" s="149">
        <v>2715.3897161530267</v>
      </c>
      <c r="W512" s="149">
        <v>5392.741080433565</v>
      </c>
      <c r="X512" s="149">
        <v>2784.4539993137691</v>
      </c>
      <c r="Y512" s="149">
        <v>750</v>
      </c>
      <c r="Z512" s="149">
        <v>578</v>
      </c>
    </row>
    <row r="513" spans="17:26" x14ac:dyDescent="0.25">
      <c r="Q513" s="149">
        <v>87.180271767093245</v>
      </c>
      <c r="R513" s="149">
        <v>2085.3984473738547</v>
      </c>
      <c r="S513" s="149">
        <v>1998.2181756067614</v>
      </c>
      <c r="T513" s="150">
        <v>5.3475000000000009E-2</v>
      </c>
      <c r="U513" s="149">
        <v>50987.645638783906</v>
      </c>
      <c r="V513" s="149">
        <v>2455.2921782364328</v>
      </c>
      <c r="W513" s="149">
        <v>5010.5775343343048</v>
      </c>
      <c r="X513" s="149">
        <v>2579.4647451662522</v>
      </c>
      <c r="Y513" s="149">
        <v>1033</v>
      </c>
      <c r="Z513" s="149">
        <v>704</v>
      </c>
    </row>
    <row r="514" spans="17:26" x14ac:dyDescent="0.25">
      <c r="Q514" s="149">
        <v>-1450.0300542402006</v>
      </c>
      <c r="R514" s="149">
        <v>2085.3984473738547</v>
      </c>
      <c r="S514" s="149">
        <v>3535.4285016140552</v>
      </c>
      <c r="T514" s="150">
        <v>5.3475000000000009E-2</v>
      </c>
      <c r="U514" s="149">
        <v>52727.643533086215</v>
      </c>
      <c r="V514" s="149">
        <v>2595.5236802338995</v>
      </c>
      <c r="W514" s="149">
        <v>5180.2098056310679</v>
      </c>
      <c r="X514" s="149">
        <v>2529.085958665215</v>
      </c>
      <c r="Y514" s="149">
        <v>823</v>
      </c>
      <c r="Z514" s="149">
        <v>473</v>
      </c>
    </row>
    <row r="515" spans="17:26" x14ac:dyDescent="0.25">
      <c r="Q515" s="149">
        <v>-1048.0974515121588</v>
      </c>
      <c r="R515" s="149">
        <v>2085.3984473738547</v>
      </c>
      <c r="S515" s="149">
        <v>3133.4958988860135</v>
      </c>
      <c r="T515" s="150">
        <v>5.3475000000000009E-2</v>
      </c>
      <c r="U515" s="149">
        <v>52151.7914143581</v>
      </c>
      <c r="V515" s="149">
        <v>2637.3326167536334</v>
      </c>
      <c r="W515" s="149">
        <v>5225.1446600753297</v>
      </c>
      <c r="X515" s="149">
        <v>2544.9058023831562</v>
      </c>
      <c r="Y515" s="149">
        <v>572</v>
      </c>
      <c r="Z515" s="149">
        <v>548</v>
      </c>
    </row>
    <row r="516" spans="17:26" x14ac:dyDescent="0.25">
      <c r="Q516" s="149">
        <v>330.96742110785158</v>
      </c>
      <c r="R516" s="149">
        <v>2085.3984473738547</v>
      </c>
      <c r="S516" s="149">
        <v>1754.4310262660031</v>
      </c>
      <c r="T516" s="150">
        <v>5.3475000000000009E-2</v>
      </c>
      <c r="U516" s="149">
        <v>51390.08364244007</v>
      </c>
      <c r="V516" s="149">
        <v>2548.8884410687378</v>
      </c>
      <c r="W516" s="149">
        <v>5139.8727291099967</v>
      </c>
      <c r="X516" s="149">
        <v>2583.7452278903634</v>
      </c>
      <c r="Y516" s="149">
        <v>1330</v>
      </c>
      <c r="Z516" s="149">
        <v>887</v>
      </c>
    </row>
    <row r="517" spans="17:26" x14ac:dyDescent="0.25">
      <c r="Q517" s="149">
        <v>-561.5627646003486</v>
      </c>
      <c r="R517" s="149">
        <v>2085.3984473738547</v>
      </c>
      <c r="S517" s="149">
        <v>2646.9612119742033</v>
      </c>
      <c r="T517" s="150">
        <v>5.3475000000000009E-2</v>
      </c>
      <c r="U517" s="149">
        <v>51956.975030474321</v>
      </c>
      <c r="V517" s="149">
        <v>2680.7307387540131</v>
      </c>
      <c r="W517" s="149">
        <v>5147.7451485600841</v>
      </c>
      <c r="X517" s="149">
        <v>2645.2591666540134</v>
      </c>
      <c r="Y517" s="149">
        <v>768</v>
      </c>
      <c r="Z517" s="149">
        <v>699</v>
      </c>
    </row>
    <row r="518" spans="17:26" x14ac:dyDescent="0.25">
      <c r="Q518" s="149">
        <v>-1172.2576386007872</v>
      </c>
      <c r="R518" s="149">
        <v>2085.3984473738547</v>
      </c>
      <c r="S518" s="149">
        <v>3257.6560859746419</v>
      </c>
      <c r="T518" s="150">
        <v>5.3475000000000009E-2</v>
      </c>
      <c r="U518" s="149">
        <v>53128.868705037865</v>
      </c>
      <c r="V518" s="149">
        <v>2633.6557688480962</v>
      </c>
      <c r="W518" s="149">
        <v>5303.0101061754594</v>
      </c>
      <c r="X518" s="149">
        <v>2647.5942610075463</v>
      </c>
      <c r="Y518" s="149">
        <v>1059</v>
      </c>
      <c r="Z518" s="149">
        <v>706</v>
      </c>
    </row>
    <row r="519" spans="17:26" x14ac:dyDescent="0.25">
      <c r="Q519" s="149">
        <v>-324.69426302297734</v>
      </c>
      <c r="R519" s="149">
        <v>2056.6821673019708</v>
      </c>
      <c r="S519" s="149">
        <v>2381.3764303249482</v>
      </c>
      <c r="T519" s="150">
        <v>4.4208333333333336E-2</v>
      </c>
      <c r="U519" s="149">
        <v>51889.880950214458</v>
      </c>
      <c r="V519" s="149">
        <v>2605.2895993517664</v>
      </c>
      <c r="W519" s="149">
        <v>5077.3360143880973</v>
      </c>
      <c r="X519" s="149">
        <v>2664.9963370299456</v>
      </c>
      <c r="Y519" s="149">
        <v>1050</v>
      </c>
      <c r="Z519" s="149">
        <v>808</v>
      </c>
    </row>
    <row r="520" spans="17:26" x14ac:dyDescent="0.25">
      <c r="Q520" s="149">
        <v>892.10225223470138</v>
      </c>
      <c r="R520" s="149">
        <v>2071.0096039323103</v>
      </c>
      <c r="S520" s="149">
        <v>1178.9073516976089</v>
      </c>
      <c r="T520" s="150">
        <v>4.8841666666666672E-2</v>
      </c>
      <c r="U520" s="149">
        <v>49914.25072805144</v>
      </c>
      <c r="V520" s="149">
        <v>2574.7476739199042</v>
      </c>
      <c r="W520" s="149">
        <v>5016.0499573370444</v>
      </c>
      <c r="X520" s="149">
        <v>2652.2804456340145</v>
      </c>
      <c r="Y520" s="149">
        <v>1079</v>
      </c>
      <c r="Z520" s="149">
        <v>411</v>
      </c>
    </row>
    <row r="521" spans="17:26" x14ac:dyDescent="0.25">
      <c r="Q521" s="149">
        <v>1180.7788662608382</v>
      </c>
      <c r="R521" s="149">
        <v>2085.3984473738547</v>
      </c>
      <c r="S521" s="149">
        <v>904.61958111301647</v>
      </c>
      <c r="T521" s="150">
        <v>5.3475000000000009E-2</v>
      </c>
      <c r="U521" s="149">
        <v>49489.085702262033</v>
      </c>
      <c r="V521" s="149">
        <v>2465.5603871729654</v>
      </c>
      <c r="W521" s="149">
        <v>5035.3714988475913</v>
      </c>
      <c r="X521" s="149">
        <v>2562.8408783117411</v>
      </c>
      <c r="Y521" s="149">
        <v>969</v>
      </c>
      <c r="Z521" s="149">
        <v>618</v>
      </c>
    </row>
    <row r="522" spans="17:26" x14ac:dyDescent="0.25">
      <c r="Q522" s="149">
        <v>-169.8737331177731</v>
      </c>
      <c r="R522" s="149">
        <v>2085.3984473738547</v>
      </c>
      <c r="S522" s="149">
        <v>2255.2721804916278</v>
      </c>
      <c r="T522" s="150">
        <v>5.3475000000000009E-2</v>
      </c>
      <c r="U522" s="149">
        <v>51132.714927660512</v>
      </c>
      <c r="V522" s="149">
        <v>2667.278808332368</v>
      </c>
      <c r="W522" s="149">
        <v>5046.6417435816966</v>
      </c>
      <c r="X522" s="149">
        <v>2543.1656885934494</v>
      </c>
      <c r="Y522" s="149">
        <v>825</v>
      </c>
      <c r="Z522" s="149">
        <v>524</v>
      </c>
    </row>
    <row r="523" spans="17:26" x14ac:dyDescent="0.25">
      <c r="Q523" s="149">
        <v>-581.86591816235295</v>
      </c>
      <c r="R523" s="149">
        <v>2085.3984473738547</v>
      </c>
      <c r="S523" s="149">
        <v>2667.2643655362076</v>
      </c>
      <c r="T523" s="150">
        <v>5.3475000000000009E-2</v>
      </c>
      <c r="U523" s="149">
        <v>51313.85867455812</v>
      </c>
      <c r="V523" s="149">
        <v>2518.9781775249862</v>
      </c>
      <c r="W523" s="149">
        <v>5073.5415828528276</v>
      </c>
      <c r="X523" s="149">
        <v>2624.7199957215848</v>
      </c>
      <c r="Y523" s="149">
        <v>356</v>
      </c>
      <c r="Z523" s="149">
        <v>699</v>
      </c>
    </row>
    <row r="524" spans="17:26" x14ac:dyDescent="0.25">
      <c r="Q524" s="149">
        <v>-481.60442605249546</v>
      </c>
      <c r="R524" s="149">
        <v>2085.3984473738547</v>
      </c>
      <c r="S524" s="149">
        <v>2567.0028734263501</v>
      </c>
      <c r="T524" s="150">
        <v>5.3475000000000009E-2</v>
      </c>
      <c r="U524" s="149">
        <v>51676.556916041998</v>
      </c>
      <c r="V524" s="149">
        <v>2470.6686158407865</v>
      </c>
      <c r="W524" s="149">
        <v>5107.1456749680292</v>
      </c>
      <c r="X524" s="149">
        <v>2471.4505719117851</v>
      </c>
      <c r="Y524" s="149">
        <v>1206</v>
      </c>
      <c r="Z524" s="149">
        <v>505</v>
      </c>
    </row>
    <row r="525" spans="17:26" x14ac:dyDescent="0.25">
      <c r="Q525" s="149">
        <v>-358.35212448754874</v>
      </c>
      <c r="R525" s="149">
        <v>2085.3984473738547</v>
      </c>
      <c r="S525" s="149">
        <v>2443.7505718614034</v>
      </c>
      <c r="T525" s="150">
        <v>5.3475000000000009E-2</v>
      </c>
      <c r="U525" s="149">
        <v>51854.999203968604</v>
      </c>
      <c r="V525" s="149">
        <v>2544.0276459858455</v>
      </c>
      <c r="W525" s="149">
        <v>5230.4477919563451</v>
      </c>
      <c r="X525" s="149">
        <v>2703.297089661201</v>
      </c>
      <c r="Y525" s="149">
        <v>1069</v>
      </c>
      <c r="Z525" s="149">
        <v>546</v>
      </c>
    </row>
    <row r="526" spans="17:26" x14ac:dyDescent="0.25">
      <c r="Q526" s="149">
        <v>-687.07722095142663</v>
      </c>
      <c r="R526" s="149">
        <v>2085.3984473738547</v>
      </c>
      <c r="S526" s="149">
        <v>2772.4756683252813</v>
      </c>
      <c r="T526" s="150">
        <v>5.3475000000000009E-2</v>
      </c>
      <c r="U526" s="149">
        <v>52017.762743127598</v>
      </c>
      <c r="V526" s="149">
        <v>2520.5089439061494</v>
      </c>
      <c r="W526" s="149">
        <v>5127.4619138421831</v>
      </c>
      <c r="X526" s="149">
        <v>2528.6588384342003</v>
      </c>
      <c r="Y526" s="149">
        <v>746</v>
      </c>
      <c r="Z526" s="149">
        <v>922</v>
      </c>
    </row>
    <row r="527" spans="17:26" x14ac:dyDescent="0.25">
      <c r="Q527" s="149">
        <v>-314.75007447275812</v>
      </c>
      <c r="R527" s="149">
        <v>2056.6821673019708</v>
      </c>
      <c r="S527" s="149">
        <v>2371.4322417747289</v>
      </c>
      <c r="T527" s="150">
        <v>4.4208333333333336E-2</v>
      </c>
      <c r="U527" s="149">
        <v>50999.530808991265</v>
      </c>
      <c r="V527" s="149">
        <v>2548.746972693451</v>
      </c>
      <c r="W527" s="149">
        <v>5131.0183695848646</v>
      </c>
      <c r="X527" s="149">
        <v>2566.9367029560713</v>
      </c>
      <c r="Y527" s="149">
        <v>619</v>
      </c>
      <c r="Z527" s="149">
        <v>462</v>
      </c>
    </row>
    <row r="528" spans="17:26" x14ac:dyDescent="0.25">
      <c r="Q528" s="149">
        <v>-214.66395468570818</v>
      </c>
      <c r="R528" s="149">
        <v>2085.3984473738547</v>
      </c>
      <c r="S528" s="149">
        <v>2300.0624020595628</v>
      </c>
      <c r="T528" s="150">
        <v>5.3475000000000009E-2</v>
      </c>
      <c r="U528" s="149">
        <v>51114.46841792229</v>
      </c>
      <c r="V528" s="149">
        <v>2525.9468535405967</v>
      </c>
      <c r="W528" s="149">
        <v>5154.508024226102</v>
      </c>
      <c r="X528" s="149">
        <v>2583.3970760426769</v>
      </c>
      <c r="Y528" s="149">
        <v>753</v>
      </c>
      <c r="Z528" s="149">
        <v>515</v>
      </c>
    </row>
    <row r="529" spans="17:26" x14ac:dyDescent="0.25">
      <c r="Q529" s="149">
        <v>-516.11826889805207</v>
      </c>
      <c r="R529" s="149">
        <v>2085.3984473738547</v>
      </c>
      <c r="S529" s="149">
        <v>2601.5167162719067</v>
      </c>
      <c r="T529" s="150">
        <v>5.3475000000000009E-2</v>
      </c>
      <c r="U529" s="149">
        <v>51823.008138583857</v>
      </c>
      <c r="V529" s="149">
        <v>2534.3016629103017</v>
      </c>
      <c r="W529" s="149">
        <v>5155.9194308867045</v>
      </c>
      <c r="X529" s="149">
        <v>2530.3526879085071</v>
      </c>
      <c r="Y529" s="149">
        <v>1269</v>
      </c>
      <c r="Z529" s="149">
        <v>374</v>
      </c>
    </row>
    <row r="530" spans="17:26" x14ac:dyDescent="0.25">
      <c r="Q530" s="149">
        <v>-1161.6635218615684</v>
      </c>
      <c r="R530" s="149">
        <v>2085.3984473738547</v>
      </c>
      <c r="S530" s="149">
        <v>3247.061969235423</v>
      </c>
      <c r="T530" s="150">
        <v>5.3475000000000009E-2</v>
      </c>
      <c r="U530" s="149">
        <v>52704.331019113917</v>
      </c>
      <c r="V530" s="149">
        <v>2532.4652664871319</v>
      </c>
      <c r="W530" s="149">
        <v>5119.5671749242174</v>
      </c>
      <c r="X530" s="149">
        <v>2603.9326546198304</v>
      </c>
      <c r="Y530" s="149">
        <v>1112</v>
      </c>
      <c r="Z530" s="149">
        <v>570</v>
      </c>
    </row>
    <row r="531" spans="17:26" x14ac:dyDescent="0.25">
      <c r="Q531" s="149">
        <v>-739.5750443772572</v>
      </c>
      <c r="R531" s="149">
        <v>2085.3984473738547</v>
      </c>
      <c r="S531" s="149">
        <v>2824.9734917511119</v>
      </c>
      <c r="T531" s="150">
        <v>5.3475000000000009E-2</v>
      </c>
      <c r="U531" s="149">
        <v>52062.847002495109</v>
      </c>
      <c r="V531" s="149">
        <v>2454.158238646387</v>
      </c>
      <c r="W531" s="149">
        <v>5089.9511177349714</v>
      </c>
      <c r="X531" s="149">
        <v>2393.9823198864051</v>
      </c>
      <c r="Y531" s="149">
        <v>1186</v>
      </c>
      <c r="Z531" s="149">
        <v>700</v>
      </c>
    </row>
    <row r="532" spans="17:26" x14ac:dyDescent="0.25">
      <c r="Q532" s="149">
        <v>225.97902766984362</v>
      </c>
      <c r="R532" s="149">
        <v>2085.3984473738547</v>
      </c>
      <c r="S532" s="149">
        <v>1859.419419704011</v>
      </c>
      <c r="T532" s="150">
        <v>5.3475000000000009E-2</v>
      </c>
      <c r="U532" s="149">
        <v>51338.557953778829</v>
      </c>
      <c r="V532" s="149">
        <v>2716.7552016926566</v>
      </c>
      <c r="W532" s="149">
        <v>5166.2875522053846</v>
      </c>
      <c r="X532" s="149">
        <v>2713.7024637123113</v>
      </c>
      <c r="Y532" s="149">
        <v>1332</v>
      </c>
      <c r="Z532" s="149">
        <v>378</v>
      </c>
    </row>
    <row r="533" spans="17:26" x14ac:dyDescent="0.25">
      <c r="Q533" s="149">
        <v>-369.49517800879357</v>
      </c>
      <c r="R533" s="149">
        <v>2085.3984473738547</v>
      </c>
      <c r="S533" s="149">
        <v>2454.8936253826482</v>
      </c>
      <c r="T533" s="150">
        <v>5.3475000000000009E-2</v>
      </c>
      <c r="U533" s="149">
        <v>52333.94917343917</v>
      </c>
      <c r="V533" s="149">
        <v>2598.2991788479712</v>
      </c>
      <c r="W533" s="149">
        <v>5106.6972305156378</v>
      </c>
      <c r="X533" s="149">
        <v>2531.7972708087873</v>
      </c>
      <c r="Y533" s="149">
        <v>1621</v>
      </c>
      <c r="Z533" s="149">
        <v>700</v>
      </c>
    </row>
    <row r="534" spans="17:26" x14ac:dyDescent="0.25">
      <c r="Q534" s="149">
        <v>-492.54870385094364</v>
      </c>
      <c r="R534" s="149">
        <v>2085.3984473738547</v>
      </c>
      <c r="S534" s="149">
        <v>2577.9471512247983</v>
      </c>
      <c r="T534" s="150">
        <v>5.3475000000000009E-2</v>
      </c>
      <c r="U534" s="149">
        <v>51675.091973026254</v>
      </c>
      <c r="V534" s="149">
        <v>2605.5975476886206</v>
      </c>
      <c r="W534" s="149">
        <v>5211.7435182062918</v>
      </c>
      <c r="X534" s="149">
        <v>2566.7785065618773</v>
      </c>
      <c r="Y534" s="149">
        <v>1058</v>
      </c>
      <c r="Z534" s="149">
        <v>303</v>
      </c>
    </row>
    <row r="535" spans="17:26" x14ac:dyDescent="0.25">
      <c r="Q535" s="149">
        <v>271.05814298201176</v>
      </c>
      <c r="R535" s="149">
        <v>2085.3984473738547</v>
      </c>
      <c r="S535" s="149">
        <v>1814.3403043918429</v>
      </c>
      <c r="T535" s="150">
        <v>5.3475000000000009E-2</v>
      </c>
      <c r="U535" s="149">
        <v>51235.605824158694</v>
      </c>
      <c r="V535" s="149">
        <v>2636.925677943088</v>
      </c>
      <c r="W535" s="149">
        <v>5189.8588333337857</v>
      </c>
      <c r="X535" s="149">
        <v>2530.3574708535589</v>
      </c>
      <c r="Y535" s="149">
        <v>1318</v>
      </c>
      <c r="Z535" s="149">
        <v>585</v>
      </c>
    </row>
    <row r="536" spans="17:26" x14ac:dyDescent="0.25">
      <c r="Q536" s="149">
        <v>-699.71095493239363</v>
      </c>
      <c r="R536" s="149">
        <v>2056.6821673019708</v>
      </c>
      <c r="S536" s="149">
        <v>2756.3931222343645</v>
      </c>
      <c r="T536" s="150">
        <v>4.4208333333333336E-2</v>
      </c>
      <c r="U536" s="149">
        <v>52022.775133681491</v>
      </c>
      <c r="V536" s="149">
        <v>2489.4909287992186</v>
      </c>
      <c r="W536" s="149">
        <v>5229.3297631380046</v>
      </c>
      <c r="X536" s="149">
        <v>2477.9245774128526</v>
      </c>
      <c r="Y536" s="149">
        <v>952</v>
      </c>
      <c r="Z536" s="149">
        <v>721</v>
      </c>
    </row>
    <row r="537" spans="17:26" x14ac:dyDescent="0.25">
      <c r="Q537" s="149">
        <v>123.55475041574846</v>
      </c>
      <c r="R537" s="149">
        <v>2085.3984473738547</v>
      </c>
      <c r="S537" s="149">
        <v>1961.8436969581062</v>
      </c>
      <c r="T537" s="150">
        <v>5.3475000000000009E-2</v>
      </c>
      <c r="U537" s="149">
        <v>51918.02690934985</v>
      </c>
      <c r="V537" s="149">
        <v>2668.0345283670122</v>
      </c>
      <c r="W537" s="149">
        <v>5235.7810598650658</v>
      </c>
      <c r="X537" s="149">
        <v>2552.3682383816799</v>
      </c>
      <c r="Y537" s="149">
        <v>1352</v>
      </c>
      <c r="Z537" s="149">
        <v>950</v>
      </c>
    </row>
    <row r="538" spans="17:26" x14ac:dyDescent="0.25">
      <c r="Q538" s="149">
        <v>-795.50074340703259</v>
      </c>
      <c r="R538" s="149">
        <v>2085.3984473738547</v>
      </c>
      <c r="S538" s="149">
        <v>2880.8991907808872</v>
      </c>
      <c r="T538" s="150">
        <v>5.3475000000000009E-2</v>
      </c>
      <c r="U538" s="149">
        <v>52216.674645923929</v>
      </c>
      <c r="V538" s="149">
        <v>2591.7823388448342</v>
      </c>
      <c r="W538" s="149">
        <v>5106.1964603023152</v>
      </c>
      <c r="X538" s="149">
        <v>2624.0333967622119</v>
      </c>
      <c r="Y538" s="149">
        <v>993</v>
      </c>
      <c r="Z538" s="149">
        <v>593</v>
      </c>
    </row>
    <row r="539" spans="17:26" x14ac:dyDescent="0.25">
      <c r="Q539" s="149">
        <v>800.17823822461833</v>
      </c>
      <c r="R539" s="149">
        <v>2049.5414942627558</v>
      </c>
      <c r="S539" s="149">
        <v>1249.3632560381375</v>
      </c>
      <c r="T539" s="150">
        <v>4.1891666666666667E-2</v>
      </c>
      <c r="U539" s="149">
        <v>50425.835186689539</v>
      </c>
      <c r="V539" s="149">
        <v>2627.7782500403682</v>
      </c>
      <c r="W539" s="149">
        <v>4986.0567453706353</v>
      </c>
      <c r="X539" s="149">
        <v>2536.7576596924018</v>
      </c>
      <c r="Y539" s="149">
        <v>1276</v>
      </c>
      <c r="Z539" s="149">
        <v>730</v>
      </c>
    </row>
    <row r="540" spans="17:26" x14ac:dyDescent="0.25">
      <c r="Q540" s="149">
        <v>-1093.3020038826589</v>
      </c>
      <c r="R540" s="149">
        <v>2056.6821673019708</v>
      </c>
      <c r="S540" s="149">
        <v>3149.9841711846298</v>
      </c>
      <c r="T540" s="150">
        <v>4.4208333333333336E-2</v>
      </c>
      <c r="U540" s="149">
        <v>52129.565096396451</v>
      </c>
      <c r="V540" s="149">
        <v>2581.5799208497056</v>
      </c>
      <c r="W540" s="149">
        <v>5111.4035796371645</v>
      </c>
      <c r="X540" s="149">
        <v>2632.5629203903409</v>
      </c>
      <c r="Y540" s="149">
        <v>730</v>
      </c>
      <c r="Z540" s="149">
        <v>429</v>
      </c>
    </row>
    <row r="541" spans="17:26" x14ac:dyDescent="0.25">
      <c r="Q541" s="149">
        <v>564.9147720890719</v>
      </c>
      <c r="R541" s="149">
        <v>2085.3984473738547</v>
      </c>
      <c r="S541" s="149">
        <v>1520.4836752847827</v>
      </c>
      <c r="T541" s="150">
        <v>5.3475000000000009E-2</v>
      </c>
      <c r="U541" s="149">
        <v>50332.492663748744</v>
      </c>
      <c r="V541" s="149">
        <v>2460.7152506893499</v>
      </c>
      <c r="W541" s="149">
        <v>5077.4299506631887</v>
      </c>
      <c r="X541" s="149">
        <v>2519.2044067517691</v>
      </c>
      <c r="Y541" s="149">
        <v>1109</v>
      </c>
      <c r="Z541" s="149">
        <v>558</v>
      </c>
    </row>
    <row r="542" spans="17:26" x14ac:dyDescent="0.25">
      <c r="Q542" s="149">
        <v>-184.45068262349059</v>
      </c>
      <c r="R542" s="149">
        <v>2085.3984473738547</v>
      </c>
      <c r="S542" s="149">
        <v>2269.8491299973452</v>
      </c>
      <c r="T542" s="150">
        <v>5.3475000000000009E-2</v>
      </c>
      <c r="U542" s="149">
        <v>51087.658027792771</v>
      </c>
      <c r="V542" s="149">
        <v>2530.0013319755558</v>
      </c>
      <c r="W542" s="149">
        <v>5181.575601895931</v>
      </c>
      <c r="X542" s="149">
        <v>2547.2312198861491</v>
      </c>
      <c r="Y542" s="149">
        <v>901</v>
      </c>
      <c r="Z542" s="149">
        <v>383</v>
      </c>
    </row>
    <row r="543" spans="17:26" x14ac:dyDescent="0.25">
      <c r="Q543" s="149">
        <v>-483.92135504722683</v>
      </c>
      <c r="R543" s="149">
        <v>2085.3984473738547</v>
      </c>
      <c r="S543" s="149">
        <v>2569.3198024210815</v>
      </c>
      <c r="T543" s="150">
        <v>5.3475000000000009E-2</v>
      </c>
      <c r="U543" s="149">
        <v>52337.297025256397</v>
      </c>
      <c r="V543" s="149">
        <v>2564.402290717122</v>
      </c>
      <c r="W543" s="149">
        <v>5252.5009768377877</v>
      </c>
      <c r="X543" s="149">
        <v>2470.2055431366716</v>
      </c>
      <c r="Y543" s="149">
        <v>1243</v>
      </c>
      <c r="Z543" s="149">
        <v>888</v>
      </c>
    </row>
    <row r="544" spans="17:26" x14ac:dyDescent="0.25">
      <c r="Q544" s="149">
        <v>-625.26297987240105</v>
      </c>
      <c r="R544" s="149">
        <v>2085.3984473738547</v>
      </c>
      <c r="S544" s="149">
        <v>2710.6614272462557</v>
      </c>
      <c r="T544" s="150">
        <v>5.3475000000000009E-2</v>
      </c>
      <c r="U544" s="149">
        <v>51444.065593132866</v>
      </c>
      <c r="V544" s="149">
        <v>2662.040444778871</v>
      </c>
      <c r="W544" s="149">
        <v>5127.2151154372896</v>
      </c>
      <c r="X544" s="149">
        <v>2590.9447873204294</v>
      </c>
      <c r="Y544" s="149">
        <v>577</v>
      </c>
      <c r="Z544" s="149">
        <v>391</v>
      </c>
    </row>
    <row r="545" spans="17:26" x14ac:dyDescent="0.25">
      <c r="Q545" s="149">
        <v>426.69357648627079</v>
      </c>
      <c r="R545" s="149">
        <v>2085.3984473738547</v>
      </c>
      <c r="S545" s="149">
        <v>1658.7048708875839</v>
      </c>
      <c r="T545" s="150">
        <v>5.3475000000000009E-2</v>
      </c>
      <c r="U545" s="149">
        <v>50529.295870097303</v>
      </c>
      <c r="V545" s="149">
        <v>2535.8878205838428</v>
      </c>
      <c r="W545" s="149">
        <v>5121.9495934762008</v>
      </c>
      <c r="X545" s="149">
        <v>2577.5389058893179</v>
      </c>
      <c r="Y545" s="149">
        <v>1138</v>
      </c>
      <c r="Z545" s="149">
        <v>375</v>
      </c>
    </row>
    <row r="546" spans="17:26" x14ac:dyDescent="0.25">
      <c r="Q546" s="149">
        <v>-185.49344270840356</v>
      </c>
      <c r="R546" s="149">
        <v>2085.3984473738547</v>
      </c>
      <c r="S546" s="149">
        <v>2270.8918900822582</v>
      </c>
      <c r="T546" s="150">
        <v>5.3475000000000009E-2</v>
      </c>
      <c r="U546" s="149">
        <v>51325.152122586333</v>
      </c>
      <c r="V546" s="149">
        <v>2564.1144435878523</v>
      </c>
      <c r="W546" s="149">
        <v>5129.999542506127</v>
      </c>
      <c r="X546" s="149">
        <v>2658.8848123510661</v>
      </c>
      <c r="Y546" s="149">
        <v>799</v>
      </c>
      <c r="Z546" s="149">
        <v>627</v>
      </c>
    </row>
    <row r="547" spans="17:26" x14ac:dyDescent="0.25">
      <c r="Q547" s="149">
        <v>-240.36255149810859</v>
      </c>
      <c r="R547" s="149">
        <v>2085.3984473738547</v>
      </c>
      <c r="S547" s="149">
        <v>2325.7609988719632</v>
      </c>
      <c r="T547" s="150">
        <v>5.3475000000000009E-2</v>
      </c>
      <c r="U547" s="149">
        <v>51603.227966934581</v>
      </c>
      <c r="V547" s="149">
        <v>2614.8556319460545</v>
      </c>
      <c r="W547" s="149">
        <v>5191.5502283091846</v>
      </c>
      <c r="X547" s="149">
        <v>2577.0823965509244</v>
      </c>
      <c r="Y547" s="149">
        <v>1044</v>
      </c>
      <c r="Z547" s="149">
        <v>561</v>
      </c>
    </row>
    <row r="548" spans="17:26" x14ac:dyDescent="0.25">
      <c r="Q548" s="149">
        <v>-1330.4188498693843</v>
      </c>
      <c r="R548" s="149">
        <v>2071.0096039323103</v>
      </c>
      <c r="S548" s="149">
        <v>3401.4284538016946</v>
      </c>
      <c r="T548" s="150">
        <v>4.8841666666666672E-2</v>
      </c>
      <c r="U548" s="149">
        <v>53087.558573844828</v>
      </c>
      <c r="V548" s="149">
        <v>2545.0184067226501</v>
      </c>
      <c r="W548" s="149">
        <v>5348.3871733096857</v>
      </c>
      <c r="X548" s="149">
        <v>2509.8289650219076</v>
      </c>
      <c r="Y548" s="149">
        <v>1200</v>
      </c>
      <c r="Z548" s="149">
        <v>525</v>
      </c>
    </row>
    <row r="549" spans="17:26" x14ac:dyDescent="0.25">
      <c r="Q549" s="149">
        <v>-1086.4810861192395</v>
      </c>
      <c r="R549" s="149">
        <v>2085.3984473738547</v>
      </c>
      <c r="S549" s="149">
        <v>3171.8795334930942</v>
      </c>
      <c r="T549" s="150">
        <v>5.3475000000000009E-2</v>
      </c>
      <c r="U549" s="149">
        <v>52371.262771808419</v>
      </c>
      <c r="V549" s="149">
        <v>2565.7343091608141</v>
      </c>
      <c r="W549" s="149">
        <v>5210.6573360935354</v>
      </c>
      <c r="X549" s="149">
        <v>2503.4832481492394</v>
      </c>
      <c r="Y549" s="149">
        <v>909</v>
      </c>
      <c r="Z549" s="149">
        <v>510</v>
      </c>
    </row>
    <row r="550" spans="17:26" x14ac:dyDescent="0.25">
      <c r="Q550" s="149">
        <v>-1019.2462748487756</v>
      </c>
      <c r="R550" s="149">
        <v>2085.3984473738547</v>
      </c>
      <c r="S550" s="149">
        <v>3104.6447222226302</v>
      </c>
      <c r="T550" s="150">
        <v>5.3475000000000009E-2</v>
      </c>
      <c r="U550" s="149">
        <v>52540.10889876802</v>
      </c>
      <c r="V550" s="149">
        <v>2530.7961306860516</v>
      </c>
      <c r="W550" s="149">
        <v>5145.6069343553518</v>
      </c>
      <c r="X550" s="149">
        <v>2510.3614694098669</v>
      </c>
      <c r="Y550" s="149">
        <v>1039</v>
      </c>
      <c r="Z550" s="149">
        <v>726</v>
      </c>
    </row>
    <row r="551" spans="17:26" x14ac:dyDescent="0.25">
      <c r="Q551" s="149">
        <v>-1054.4562742655339</v>
      </c>
      <c r="R551" s="149">
        <v>2078.1963534172628</v>
      </c>
      <c r="S551" s="149">
        <v>3132.6526276827967</v>
      </c>
      <c r="T551" s="150">
        <v>5.115833333333334E-2</v>
      </c>
      <c r="U551" s="149">
        <v>52545.18323960869</v>
      </c>
      <c r="V551" s="149">
        <v>2601.2788953168069</v>
      </c>
      <c r="W551" s="149">
        <v>5226.6136917314298</v>
      </c>
      <c r="X551" s="149">
        <v>2619.9364064185011</v>
      </c>
      <c r="Y551" s="149">
        <v>904</v>
      </c>
      <c r="Z551" s="149">
        <v>570</v>
      </c>
    </row>
    <row r="552" spans="17:26" x14ac:dyDescent="0.25">
      <c r="Q552" s="149">
        <v>-893.43936453240303</v>
      </c>
      <c r="R552" s="149">
        <v>2085.3984473738547</v>
      </c>
      <c r="S552" s="149">
        <v>2978.8378119062577</v>
      </c>
      <c r="T552" s="150">
        <v>5.3475000000000009E-2</v>
      </c>
      <c r="U552" s="149">
        <v>52579.078710915972</v>
      </c>
      <c r="V552" s="149">
        <v>2635.9684444381151</v>
      </c>
      <c r="W552" s="149">
        <v>5206.5147321327404</v>
      </c>
      <c r="X552" s="149">
        <v>2574.5098079238342</v>
      </c>
      <c r="Y552" s="149">
        <v>1160</v>
      </c>
      <c r="Z552" s="149">
        <v>571</v>
      </c>
    </row>
    <row r="553" spans="17:26" x14ac:dyDescent="0.25">
      <c r="Q553" s="149">
        <v>-912.00663126830887</v>
      </c>
      <c r="R553" s="149">
        <v>2085.3984473738547</v>
      </c>
      <c r="S553" s="149">
        <v>2997.4050786421635</v>
      </c>
      <c r="T553" s="150">
        <v>5.3475000000000009E-2</v>
      </c>
      <c r="U553" s="149">
        <v>52229.426222240763</v>
      </c>
      <c r="V553" s="149">
        <v>2589.6470907381972</v>
      </c>
      <c r="W553" s="149">
        <v>5170.5639836679193</v>
      </c>
      <c r="X553" s="149">
        <v>2588.9203379934834</v>
      </c>
      <c r="Y553" s="149">
        <v>635</v>
      </c>
      <c r="Z553" s="149">
        <v>791</v>
      </c>
    </row>
    <row r="554" spans="17:26" x14ac:dyDescent="0.25">
      <c r="Q554" s="149">
        <v>-256.26665809475071</v>
      </c>
      <c r="R554" s="149">
        <v>2085.3984473738547</v>
      </c>
      <c r="S554" s="149">
        <v>2341.6651054686054</v>
      </c>
      <c r="T554" s="150">
        <v>5.3475000000000009E-2</v>
      </c>
      <c r="U554" s="149">
        <v>51298.124353988351</v>
      </c>
      <c r="V554" s="149">
        <v>2573.1117221270306</v>
      </c>
      <c r="W554" s="149">
        <v>5066.2986498786922</v>
      </c>
      <c r="X554" s="149">
        <v>2542.094138608405</v>
      </c>
      <c r="Y554" s="149">
        <v>1118</v>
      </c>
      <c r="Z554" s="149">
        <v>364</v>
      </c>
    </row>
    <row r="555" spans="17:26" x14ac:dyDescent="0.25">
      <c r="Q555" s="149">
        <v>-1460.9516833777693</v>
      </c>
      <c r="R555" s="149">
        <v>2071.0096039323103</v>
      </c>
      <c r="S555" s="149">
        <v>3531.9612873100796</v>
      </c>
      <c r="T555" s="150">
        <v>4.8841666666666672E-2</v>
      </c>
      <c r="U555" s="149">
        <v>53153.014433574273</v>
      </c>
      <c r="V555" s="149">
        <v>2574.6181267638995</v>
      </c>
      <c r="W555" s="149">
        <v>5357.5546132614363</v>
      </c>
      <c r="X555" s="149">
        <v>2549.3516228728804</v>
      </c>
      <c r="Y555" s="149">
        <v>839</v>
      </c>
      <c r="Z555" s="149">
        <v>710</v>
      </c>
    </row>
    <row r="556" spans="17:26" x14ac:dyDescent="0.25">
      <c r="Q556" s="149">
        <v>-963.66590285685606</v>
      </c>
      <c r="R556" s="149">
        <v>2056.6821673019708</v>
      </c>
      <c r="S556" s="149">
        <v>3020.3480701588269</v>
      </c>
      <c r="T556" s="150">
        <v>4.4208333333333336E-2</v>
      </c>
      <c r="U556" s="149">
        <v>51897.285671957841</v>
      </c>
      <c r="V556" s="149">
        <v>2519.8477904722822</v>
      </c>
      <c r="W556" s="149">
        <v>5113.0553097194861</v>
      </c>
      <c r="X556" s="149">
        <v>2566.4090225290765</v>
      </c>
      <c r="Y556" s="149">
        <v>463</v>
      </c>
      <c r="Z556" s="149">
        <v>752</v>
      </c>
    </row>
    <row r="557" spans="17:26" x14ac:dyDescent="0.25">
      <c r="Q557" s="149">
        <v>121.96338414651291</v>
      </c>
      <c r="R557" s="149">
        <v>2085.3984473738547</v>
      </c>
      <c r="S557" s="149">
        <v>1963.4350632273417</v>
      </c>
      <c r="T557" s="150">
        <v>5.3475000000000009E-2</v>
      </c>
      <c r="U557" s="149">
        <v>51057.074788227736</v>
      </c>
      <c r="V557" s="149">
        <v>2504.8588462993216</v>
      </c>
      <c r="W557" s="149">
        <v>5050.1760872928744</v>
      </c>
      <c r="X557" s="149">
        <v>2538.2075640629077</v>
      </c>
      <c r="Y557" s="149">
        <v>1202</v>
      </c>
      <c r="Z557" s="149">
        <v>600</v>
      </c>
    </row>
    <row r="558" spans="17:26" x14ac:dyDescent="0.25">
      <c r="Q558" s="149">
        <v>-1357.7138581994495</v>
      </c>
      <c r="R558" s="149">
        <v>2085.3984473738547</v>
      </c>
      <c r="S558" s="149">
        <v>3443.1123055733042</v>
      </c>
      <c r="T558" s="150">
        <v>5.3475000000000009E-2</v>
      </c>
      <c r="U558" s="149">
        <v>52598.127708157444</v>
      </c>
      <c r="V558" s="149">
        <v>2569.2944008546306</v>
      </c>
      <c r="W558" s="149">
        <v>5245.2359171523422</v>
      </c>
      <c r="X558" s="149">
        <v>2525.168546645381</v>
      </c>
      <c r="Y558" s="149">
        <v>684</v>
      </c>
      <c r="Z558" s="149">
        <v>563</v>
      </c>
    </row>
    <row r="559" spans="17:26" x14ac:dyDescent="0.25">
      <c r="Q559" s="149">
        <v>-175.09999893913437</v>
      </c>
      <c r="R559" s="149">
        <v>2085.3984473738547</v>
      </c>
      <c r="S559" s="149">
        <v>2260.498446312989</v>
      </c>
      <c r="T559" s="150">
        <v>5.3475000000000009E-2</v>
      </c>
      <c r="U559" s="149">
        <v>51454.013620665683</v>
      </c>
      <c r="V559" s="149">
        <v>2613.0091028299703</v>
      </c>
      <c r="W559" s="149">
        <v>5099.7751008445657</v>
      </c>
      <c r="X559" s="149">
        <v>2645.067897561451</v>
      </c>
      <c r="Y559" s="149">
        <v>1011</v>
      </c>
      <c r="Z559" s="149">
        <v>552</v>
      </c>
    </row>
    <row r="560" spans="17:26" x14ac:dyDescent="0.25">
      <c r="Q560" s="149">
        <v>357.69365316371136</v>
      </c>
      <c r="R560" s="149">
        <v>2049.5414942627558</v>
      </c>
      <c r="S560" s="149">
        <v>1691.8478410990444</v>
      </c>
      <c r="T560" s="150">
        <v>4.1891666666666667E-2</v>
      </c>
      <c r="U560" s="149">
        <v>50270.00116334387</v>
      </c>
      <c r="V560" s="149">
        <v>2554.5039627068149</v>
      </c>
      <c r="W560" s="149">
        <v>5070.1977350896132</v>
      </c>
      <c r="X560" s="149">
        <v>2509.9512026351699</v>
      </c>
      <c r="Y560" s="149">
        <v>857</v>
      </c>
      <c r="Z560" s="149">
        <v>456</v>
      </c>
    </row>
    <row r="561" spans="17:26" x14ac:dyDescent="0.25">
      <c r="Q561" s="149">
        <v>-777.0771010153212</v>
      </c>
      <c r="R561" s="149">
        <v>2085.3984473738547</v>
      </c>
      <c r="S561" s="149">
        <v>2862.4755483891759</v>
      </c>
      <c r="T561" s="150">
        <v>5.3475000000000009E-2</v>
      </c>
      <c r="U561" s="149">
        <v>51974.59888797137</v>
      </c>
      <c r="V561" s="149">
        <v>2488.8738565928261</v>
      </c>
      <c r="W561" s="149">
        <v>5130.3381292731437</v>
      </c>
      <c r="X561" s="149">
        <v>2529.7540050804655</v>
      </c>
      <c r="Y561" s="149">
        <v>1223</v>
      </c>
      <c r="Z561" s="149">
        <v>317</v>
      </c>
    </row>
    <row r="562" spans="17:26" x14ac:dyDescent="0.25">
      <c r="Q562" s="149">
        <v>557.63525163616055</v>
      </c>
      <c r="R562" s="149">
        <v>2056.6821673019708</v>
      </c>
      <c r="S562" s="149">
        <v>1499.0469156658103</v>
      </c>
      <c r="T562" s="150">
        <v>4.4208333333333336E-2</v>
      </c>
      <c r="U562" s="149">
        <v>50676.210790444537</v>
      </c>
      <c r="V562" s="149">
        <v>2578.5086817222123</v>
      </c>
      <c r="W562" s="149">
        <v>5049.931798556222</v>
      </c>
      <c r="X562" s="149">
        <v>2619.4232040453776</v>
      </c>
      <c r="Y562" s="149">
        <v>1330</v>
      </c>
      <c r="Z562" s="149">
        <v>517</v>
      </c>
    </row>
    <row r="563" spans="17:26" x14ac:dyDescent="0.25">
      <c r="Q563" s="149">
        <v>154.8921233668882</v>
      </c>
      <c r="R563" s="149">
        <v>2085.3984473738547</v>
      </c>
      <c r="S563" s="149">
        <v>1930.5063240069665</v>
      </c>
      <c r="T563" s="150">
        <v>5.3475000000000009E-2</v>
      </c>
      <c r="U563" s="149">
        <v>50657.480143872977</v>
      </c>
      <c r="V563" s="149">
        <v>2602.4231429443639</v>
      </c>
      <c r="W563" s="149">
        <v>5003.0279436619985</v>
      </c>
      <c r="X563" s="149">
        <v>2677.3576907194533</v>
      </c>
      <c r="Y563" s="149">
        <v>595</v>
      </c>
      <c r="Z563" s="149">
        <v>659</v>
      </c>
    </row>
    <row r="564" spans="17:26" x14ac:dyDescent="0.25">
      <c r="Q564" s="149">
        <v>-20.991998381195117</v>
      </c>
      <c r="R564" s="149">
        <v>2085.3984473738547</v>
      </c>
      <c r="S564" s="149">
        <v>2106.3904457550498</v>
      </c>
      <c r="T564" s="150">
        <v>5.3475000000000009E-2</v>
      </c>
      <c r="U564" s="149">
        <v>50742.543063463105</v>
      </c>
      <c r="V564" s="149">
        <v>2521.604626361619</v>
      </c>
      <c r="W564" s="149">
        <v>4920.83248618978</v>
      </c>
      <c r="X564" s="149">
        <v>2560.5794321794401</v>
      </c>
      <c r="Y564" s="149">
        <v>859</v>
      </c>
      <c r="Z564" s="149">
        <v>540</v>
      </c>
    </row>
    <row r="565" spans="17:26" x14ac:dyDescent="0.25">
      <c r="Q565" s="149">
        <v>673.41792166698315</v>
      </c>
      <c r="R565" s="149">
        <v>2085.3984473738547</v>
      </c>
      <c r="S565" s="149">
        <v>1411.9805257068715</v>
      </c>
      <c r="T565" s="150">
        <v>5.3475000000000009E-2</v>
      </c>
      <c r="U565" s="149">
        <v>50625.558109415841</v>
      </c>
      <c r="V565" s="149">
        <v>2508.2260532770292</v>
      </c>
      <c r="W565" s="149">
        <v>5111.9305575262533</v>
      </c>
      <c r="X565" s="149">
        <v>2483.8873799405046</v>
      </c>
      <c r="Y565" s="149">
        <v>1128</v>
      </c>
      <c r="Z565" s="149">
        <v>921</v>
      </c>
    </row>
    <row r="566" spans="17:26" x14ac:dyDescent="0.25">
      <c r="Q566" s="149">
        <v>1340.3030613139754</v>
      </c>
      <c r="R566" s="149">
        <v>2085.3984473738547</v>
      </c>
      <c r="S566" s="149">
        <v>745.09538605987916</v>
      </c>
      <c r="T566" s="150">
        <v>5.3475000000000009E-2</v>
      </c>
      <c r="U566" s="149">
        <v>49614.085706556361</v>
      </c>
      <c r="V566" s="149">
        <v>2427.39064830998</v>
      </c>
      <c r="W566" s="149">
        <v>4918.748832288089</v>
      </c>
      <c r="X566" s="149">
        <v>2561.0385318449853</v>
      </c>
      <c r="Y566" s="149">
        <v>1244</v>
      </c>
      <c r="Z566" s="149">
        <v>824</v>
      </c>
    </row>
    <row r="567" spans="17:26" x14ac:dyDescent="0.25">
      <c r="Q567" s="149">
        <v>-129.42248416304574</v>
      </c>
      <c r="R567" s="149">
        <v>2056.6821673019708</v>
      </c>
      <c r="S567" s="149">
        <v>2186.1046514650166</v>
      </c>
      <c r="T567" s="150">
        <v>4.4208333333333336E-2</v>
      </c>
      <c r="U567" s="149">
        <v>51281.144174003966</v>
      </c>
      <c r="V567" s="149">
        <v>2731.7037084346675</v>
      </c>
      <c r="W567" s="149">
        <v>5126.2730826134857</v>
      </c>
      <c r="X567" s="149">
        <v>2569.9981070860831</v>
      </c>
      <c r="Y567" s="149">
        <v>675</v>
      </c>
      <c r="Z567" s="149">
        <v>738</v>
      </c>
    </row>
    <row r="568" spans="17:26" x14ac:dyDescent="0.25">
      <c r="Q568" s="149">
        <v>-864.41528609589295</v>
      </c>
      <c r="R568" s="149">
        <v>2085.3984473738547</v>
      </c>
      <c r="S568" s="149">
        <v>2949.8137334697476</v>
      </c>
      <c r="T568" s="150">
        <v>5.3475000000000009E-2</v>
      </c>
      <c r="U568" s="149">
        <v>52978.21938799035</v>
      </c>
      <c r="V568" s="149">
        <v>2610.219737776049</v>
      </c>
      <c r="W568" s="149">
        <v>5321.1246117978953</v>
      </c>
      <c r="X568" s="149">
        <v>2496.0694100407659</v>
      </c>
      <c r="Y568" s="149">
        <v>1487</v>
      </c>
      <c r="Z568" s="149">
        <v>669</v>
      </c>
    </row>
    <row r="569" spans="17:26" x14ac:dyDescent="0.25">
      <c r="Q569" s="149">
        <v>213.193321931946</v>
      </c>
      <c r="R569" s="149">
        <v>2085.3984473738547</v>
      </c>
      <c r="S569" s="149">
        <v>1872.2051254419086</v>
      </c>
      <c r="T569" s="150">
        <v>5.3475000000000009E-2</v>
      </c>
      <c r="U569" s="149">
        <v>50673.539446444767</v>
      </c>
      <c r="V569" s="149">
        <v>2506.5397145685502</v>
      </c>
      <c r="W569" s="149">
        <v>5034.0649391901252</v>
      </c>
      <c r="X569" s="149">
        <v>2503.1399243452452</v>
      </c>
      <c r="Y569" s="149">
        <v>906</v>
      </c>
      <c r="Z569" s="149">
        <v>676</v>
      </c>
    </row>
    <row r="570" spans="17:26" x14ac:dyDescent="0.25">
      <c r="Q570" s="149">
        <v>1354.1151051851182</v>
      </c>
      <c r="R570" s="149">
        <v>2085.3984473738547</v>
      </c>
      <c r="S570" s="149">
        <v>731.28334218873647</v>
      </c>
      <c r="T570" s="150">
        <v>5.3475000000000009E-2</v>
      </c>
      <c r="U570" s="149">
        <v>49156.280679238582</v>
      </c>
      <c r="V570" s="149">
        <v>2587.5026211319773</v>
      </c>
      <c r="W570" s="149">
        <v>4853.8940814852058</v>
      </c>
      <c r="X570" s="149">
        <v>2618.241337347019</v>
      </c>
      <c r="Y570" s="149">
        <v>963</v>
      </c>
      <c r="Z570" s="149">
        <v>512</v>
      </c>
    </row>
    <row r="571" spans="17:26" x14ac:dyDescent="0.25">
      <c r="Q571" s="149">
        <v>-1373.9009443526083</v>
      </c>
      <c r="R571" s="149">
        <v>2085.3984473738547</v>
      </c>
      <c r="S571" s="149">
        <v>3459.299391726463</v>
      </c>
      <c r="T571" s="150">
        <v>5.3475000000000009E-2</v>
      </c>
      <c r="U571" s="149">
        <v>52674.938787450366</v>
      </c>
      <c r="V571" s="149">
        <v>2698.8843124774389</v>
      </c>
      <c r="W571" s="149">
        <v>5364.7837197514855</v>
      </c>
      <c r="X571" s="149">
        <v>2535.6080540249063</v>
      </c>
      <c r="Y571" s="149">
        <v>796</v>
      </c>
      <c r="Z571" s="149">
        <v>248</v>
      </c>
    </row>
    <row r="572" spans="17:26" x14ac:dyDescent="0.25">
      <c r="Q572" s="149">
        <v>1669.9788281972947</v>
      </c>
      <c r="R572" s="149">
        <v>2085.3984473738547</v>
      </c>
      <c r="S572" s="149">
        <v>415.4196191765601</v>
      </c>
      <c r="T572" s="150">
        <v>5.3475000000000009E-2</v>
      </c>
      <c r="U572" s="149">
        <v>49815.405114909983</v>
      </c>
      <c r="V572" s="149">
        <v>2702.4746876598829</v>
      </c>
      <c r="W572" s="149">
        <v>4995.0972417033681</v>
      </c>
      <c r="X572" s="149">
        <v>2640.0202000375753</v>
      </c>
      <c r="Y572" s="149">
        <v>1264</v>
      </c>
      <c r="Z572" s="149">
        <v>987</v>
      </c>
    </row>
    <row r="573" spans="17:26" x14ac:dyDescent="0.25">
      <c r="Q573" s="149">
        <v>793.16351331694341</v>
      </c>
      <c r="R573" s="149">
        <v>2085.3984473738547</v>
      </c>
      <c r="S573" s="149">
        <v>1292.2349340569112</v>
      </c>
      <c r="T573" s="150">
        <v>5.3475000000000009E-2</v>
      </c>
      <c r="U573" s="149">
        <v>49960.255088719357</v>
      </c>
      <c r="V573" s="149">
        <v>2553.9280676806256</v>
      </c>
      <c r="W573" s="149">
        <v>4996.6976808232575</v>
      </c>
      <c r="X573" s="149">
        <v>2461.7972111058775</v>
      </c>
      <c r="Y573" s="149">
        <v>971</v>
      </c>
      <c r="Z573" s="149">
        <v>654</v>
      </c>
    </row>
    <row r="574" spans="17:26" x14ac:dyDescent="0.25">
      <c r="Q574" s="149">
        <v>386.3277651075407</v>
      </c>
      <c r="R574" s="149">
        <v>2085.3984473738547</v>
      </c>
      <c r="S574" s="149">
        <v>1699.070682266314</v>
      </c>
      <c r="T574" s="150">
        <v>5.3475000000000009E-2</v>
      </c>
      <c r="U574" s="149">
        <v>51025.142027333699</v>
      </c>
      <c r="V574" s="149">
        <v>2532.6389006741679</v>
      </c>
      <c r="W574" s="149">
        <v>5174.6831780078974</v>
      </c>
      <c r="X574" s="149">
        <v>2605.4431342802891</v>
      </c>
      <c r="Y574" s="149">
        <v>1114</v>
      </c>
      <c r="Z574" s="149">
        <v>767</v>
      </c>
    </row>
    <row r="575" spans="17:26" x14ac:dyDescent="0.25">
      <c r="Q575" s="149">
        <v>-1541.402006170053</v>
      </c>
      <c r="R575" s="149">
        <v>2085.3984473738547</v>
      </c>
      <c r="S575" s="149">
        <v>3626.8004535439077</v>
      </c>
      <c r="T575" s="150">
        <v>5.3475000000000009E-2</v>
      </c>
      <c r="U575" s="149">
        <v>53787.347513844041</v>
      </c>
      <c r="V575" s="149">
        <v>2646.6084953833415</v>
      </c>
      <c r="W575" s="149">
        <v>5479.034954259896</v>
      </c>
      <c r="X575" s="149">
        <v>2672.6650357324606</v>
      </c>
      <c r="Y575" s="149">
        <v>1380</v>
      </c>
      <c r="Z575" s="149">
        <v>368</v>
      </c>
    </row>
    <row r="576" spans="17:26" x14ac:dyDescent="0.25">
      <c r="Q576" s="149">
        <v>-42.385215890103154</v>
      </c>
      <c r="R576" s="149">
        <v>2085.3984473738547</v>
      </c>
      <c r="S576" s="149">
        <v>2127.7836632639578</v>
      </c>
      <c r="T576" s="150">
        <v>5.3475000000000009E-2</v>
      </c>
      <c r="U576" s="149">
        <v>51905.735099283367</v>
      </c>
      <c r="V576" s="149">
        <v>2593.3931120286052</v>
      </c>
      <c r="W576" s="149">
        <v>5247.9563926219762</v>
      </c>
      <c r="X576" s="149">
        <v>2684.1175540143768</v>
      </c>
      <c r="Y576" s="149">
        <v>1305</v>
      </c>
      <c r="Z576" s="149">
        <v>708</v>
      </c>
    </row>
    <row r="577" spans="17:26" x14ac:dyDescent="0.25">
      <c r="Q577" s="149">
        <v>-751.12027583861345</v>
      </c>
      <c r="R577" s="149">
        <v>2085.3984473738547</v>
      </c>
      <c r="S577" s="149">
        <v>2836.5187232124681</v>
      </c>
      <c r="T577" s="150">
        <v>5.3475000000000009E-2</v>
      </c>
      <c r="U577" s="149">
        <v>51757.496786483927</v>
      </c>
      <c r="V577" s="149">
        <v>2531.6134218705338</v>
      </c>
      <c r="W577" s="149">
        <v>5218.5570914160808</v>
      </c>
      <c r="X577" s="149">
        <v>2569.1394076432666</v>
      </c>
      <c r="Y577" s="149">
        <v>722</v>
      </c>
      <c r="Z577" s="149">
        <v>463</v>
      </c>
    </row>
    <row r="578" spans="17:26" x14ac:dyDescent="0.25">
      <c r="Q578" s="149">
        <v>329.75669039173113</v>
      </c>
      <c r="R578" s="149">
        <v>2085.3984473738547</v>
      </c>
      <c r="S578" s="149">
        <v>1755.6417569821235</v>
      </c>
      <c r="T578" s="150">
        <v>5.3475000000000009E-2</v>
      </c>
      <c r="U578" s="149">
        <v>51405.408646668417</v>
      </c>
      <c r="V578" s="149">
        <v>2613.5180932906915</v>
      </c>
      <c r="W578" s="149">
        <v>5143.9715352574722</v>
      </c>
      <c r="X578" s="149">
        <v>2553.8283603541322</v>
      </c>
      <c r="Y578" s="149">
        <v>1199</v>
      </c>
      <c r="Z578" s="149">
        <v>993</v>
      </c>
    </row>
    <row r="579" spans="17:26" x14ac:dyDescent="0.25">
      <c r="Q579" s="149">
        <v>-666.41348648422127</v>
      </c>
      <c r="R579" s="149">
        <v>2085.3984473738547</v>
      </c>
      <c r="S579" s="149">
        <v>2751.8119338580759</v>
      </c>
      <c r="T579" s="150">
        <v>5.3475000000000009E-2</v>
      </c>
      <c r="U579" s="149">
        <v>52152.787850267203</v>
      </c>
      <c r="V579" s="149">
        <v>2598.4945964106555</v>
      </c>
      <c r="W579" s="149">
        <v>5290.2171985187661</v>
      </c>
      <c r="X579" s="149">
        <v>2535.7726764767212</v>
      </c>
      <c r="Y579" s="149">
        <v>943</v>
      </c>
      <c r="Z579" s="149">
        <v>638</v>
      </c>
    </row>
    <row r="580" spans="17:26" x14ac:dyDescent="0.25">
      <c r="Q580" s="149">
        <v>724.29005255175457</v>
      </c>
      <c r="R580" s="149">
        <v>2085.3984473738547</v>
      </c>
      <c r="S580" s="149">
        <v>1361.1083948221001</v>
      </c>
      <c r="T580" s="150">
        <v>5.3475000000000009E-2</v>
      </c>
      <c r="U580" s="149">
        <v>50405.165974314907</v>
      </c>
      <c r="V580" s="149">
        <v>2693.4375445101941</v>
      </c>
      <c r="W580" s="149">
        <v>5063.8293447218875</v>
      </c>
      <c r="X580" s="149">
        <v>2504.9751300167445</v>
      </c>
      <c r="Y580" s="149">
        <v>1112</v>
      </c>
      <c r="Z580" s="149">
        <v>622</v>
      </c>
    </row>
    <row r="581" spans="17:26" x14ac:dyDescent="0.25">
      <c r="Q581" s="149">
        <v>-290.82511828064844</v>
      </c>
      <c r="R581" s="149">
        <v>2085.3984473738547</v>
      </c>
      <c r="S581" s="149">
        <v>2376.2235656545031</v>
      </c>
      <c r="T581" s="150">
        <v>5.3475000000000009E-2</v>
      </c>
      <c r="U581" s="149">
        <v>51868.870013657848</v>
      </c>
      <c r="V581" s="149">
        <v>2418.3563221308827</v>
      </c>
      <c r="W581" s="149">
        <v>5145.4642983599279</v>
      </c>
      <c r="X581" s="149">
        <v>2665.2314745604494</v>
      </c>
      <c r="Y581" s="149">
        <v>1463</v>
      </c>
      <c r="Z581" s="149">
        <v>499</v>
      </c>
    </row>
    <row r="582" spans="17:26" x14ac:dyDescent="0.25">
      <c r="Q582" s="149">
        <v>292.88067845051</v>
      </c>
      <c r="R582" s="149">
        <v>2085.3984473738547</v>
      </c>
      <c r="S582" s="149">
        <v>1792.5177689233446</v>
      </c>
      <c r="T582" s="150">
        <v>5.3475000000000009E-2</v>
      </c>
      <c r="U582" s="149">
        <v>50915.811467617896</v>
      </c>
      <c r="V582" s="149">
        <v>2510.0969856314978</v>
      </c>
      <c r="W582" s="149">
        <v>5004.2875376055117</v>
      </c>
      <c r="X582" s="149">
        <v>2519.2412716882491</v>
      </c>
      <c r="Y582" s="149">
        <v>1155</v>
      </c>
      <c r="Z582" s="149">
        <v>779</v>
      </c>
    </row>
    <row r="583" spans="17:26" x14ac:dyDescent="0.25">
      <c r="Q583" s="149">
        <v>-1371.305407345048</v>
      </c>
      <c r="R583" s="149">
        <v>2071.0096039323103</v>
      </c>
      <c r="S583" s="149">
        <v>3442.3150112773583</v>
      </c>
      <c r="T583" s="150">
        <v>4.8841666666666672E-2</v>
      </c>
      <c r="U583" s="149">
        <v>52587.644408075277</v>
      </c>
      <c r="V583" s="149">
        <v>2539.70125365882</v>
      </c>
      <c r="W583" s="149">
        <v>5226.6867124129412</v>
      </c>
      <c r="X583" s="149">
        <v>2620.8242163683517</v>
      </c>
      <c r="Y583" s="149">
        <v>442</v>
      </c>
      <c r="Z583" s="149">
        <v>748</v>
      </c>
    </row>
    <row r="584" spans="17:26" x14ac:dyDescent="0.25">
      <c r="Q584" s="149">
        <v>-1712.2073257895754</v>
      </c>
      <c r="R584" s="149">
        <v>2085.3984473738547</v>
      </c>
      <c r="S584" s="149">
        <v>3797.6057731634301</v>
      </c>
      <c r="T584" s="150">
        <v>5.3475000000000009E-2</v>
      </c>
      <c r="U584" s="149">
        <v>53081.936375388766</v>
      </c>
      <c r="V584" s="149">
        <v>2594.3413663284496</v>
      </c>
      <c r="W584" s="149">
        <v>5353.6648137283337</v>
      </c>
      <c r="X584" s="149">
        <v>2613.3845173392319</v>
      </c>
      <c r="Y584" s="149">
        <v>478</v>
      </c>
      <c r="Z584" s="149">
        <v>588</v>
      </c>
    </row>
    <row r="585" spans="17:26" x14ac:dyDescent="0.25">
      <c r="Q585" s="149">
        <v>-642.87804575748578</v>
      </c>
      <c r="R585" s="149">
        <v>2085.3984473738547</v>
      </c>
      <c r="S585" s="149">
        <v>2728.2764931313404</v>
      </c>
      <c r="T585" s="150">
        <v>5.3475000000000009E-2</v>
      </c>
      <c r="U585" s="149">
        <v>52219.850771556092</v>
      </c>
      <c r="V585" s="149">
        <v>2591.5688774212022</v>
      </c>
      <c r="W585" s="149">
        <v>5179.1024887772974</v>
      </c>
      <c r="X585" s="149">
        <v>2624.2953274049564</v>
      </c>
      <c r="Y585" s="149">
        <v>1164</v>
      </c>
      <c r="Z585" s="149">
        <v>543</v>
      </c>
    </row>
    <row r="586" spans="17:26" x14ac:dyDescent="0.25">
      <c r="Q586" s="149">
        <v>-131.70590907211727</v>
      </c>
      <c r="R586" s="149">
        <v>2085.3984473738547</v>
      </c>
      <c r="S586" s="149">
        <v>2217.1043564459719</v>
      </c>
      <c r="T586" s="150">
        <v>5.3475000000000009E-2</v>
      </c>
      <c r="U586" s="149">
        <v>51644.250757656358</v>
      </c>
      <c r="V586" s="149">
        <v>2527.6284027550901</v>
      </c>
      <c r="W586" s="149">
        <v>5070.2402689914788</v>
      </c>
      <c r="X586" s="149">
        <v>2656.4631788138663</v>
      </c>
      <c r="Y586" s="149">
        <v>1489</v>
      </c>
      <c r="Z586" s="149">
        <v>422</v>
      </c>
    </row>
    <row r="587" spans="17:26" x14ac:dyDescent="0.25">
      <c r="Q587" s="149">
        <v>161.98157953752843</v>
      </c>
      <c r="R587" s="149">
        <v>2085.3984473738547</v>
      </c>
      <c r="S587" s="149">
        <v>1923.4168678363262</v>
      </c>
      <c r="T587" s="150">
        <v>5.3475000000000009E-2</v>
      </c>
      <c r="U587" s="149">
        <v>51112.287557010597</v>
      </c>
      <c r="V587" s="149">
        <v>2514.1889908300768</v>
      </c>
      <c r="W587" s="149">
        <v>5101.3834441385943</v>
      </c>
      <c r="X587" s="149">
        <v>2575.9055757080564</v>
      </c>
      <c r="Y587" s="149">
        <v>1087</v>
      </c>
      <c r="Z587" s="149">
        <v>722</v>
      </c>
    </row>
    <row r="588" spans="17:26" x14ac:dyDescent="0.25">
      <c r="Q588" s="149">
        <v>-577.00317933574388</v>
      </c>
      <c r="R588" s="149">
        <v>2085.3984473738547</v>
      </c>
      <c r="S588" s="149">
        <v>2662.4016267095985</v>
      </c>
      <c r="T588" s="150">
        <v>5.3475000000000009E-2</v>
      </c>
      <c r="U588" s="149">
        <v>51931.503694627769</v>
      </c>
      <c r="V588" s="149">
        <v>2541.1522895396138</v>
      </c>
      <c r="W588" s="149">
        <v>5202.445981675678</v>
      </c>
      <c r="X588" s="149">
        <v>2600.3649284870194</v>
      </c>
      <c r="Y588" s="149">
        <v>996</v>
      </c>
      <c r="Z588" s="149">
        <v>556</v>
      </c>
    </row>
    <row r="589" spans="17:26" x14ac:dyDescent="0.25">
      <c r="Q589" s="149">
        <v>-129.43559506306519</v>
      </c>
      <c r="R589" s="149">
        <v>2071.0096039323103</v>
      </c>
      <c r="S589" s="149">
        <v>2200.4451989953754</v>
      </c>
      <c r="T589" s="150">
        <v>4.8841666666666672E-2</v>
      </c>
      <c r="U589" s="149">
        <v>51624.605624080315</v>
      </c>
      <c r="V589" s="149">
        <v>2606.5614032222065</v>
      </c>
      <c r="W589" s="149">
        <v>5177.4450205167504</v>
      </c>
      <c r="X589" s="149">
        <v>2586.5042400586731</v>
      </c>
      <c r="Y589" s="149">
        <v>1311</v>
      </c>
      <c r="Z589" s="149">
        <v>485</v>
      </c>
    </row>
    <row r="590" spans="17:26" x14ac:dyDescent="0.25">
      <c r="Q590" s="149">
        <v>1525.5047094272002</v>
      </c>
      <c r="R590" s="149">
        <v>2085.3984473738547</v>
      </c>
      <c r="S590" s="149">
        <v>559.89373794665448</v>
      </c>
      <c r="T590" s="150">
        <v>5.3475000000000009E-2</v>
      </c>
      <c r="U590" s="149">
        <v>49092.864253223292</v>
      </c>
      <c r="V590" s="149">
        <v>2577.249713172826</v>
      </c>
      <c r="W590" s="149">
        <v>4925.5510418856611</v>
      </c>
      <c r="X590" s="149">
        <v>2593.6578641930273</v>
      </c>
      <c r="Y590" s="149">
        <v>1260</v>
      </c>
      <c r="Z590" s="149">
        <v>329</v>
      </c>
    </row>
    <row r="591" spans="17:26" x14ac:dyDescent="0.25">
      <c r="Q591" s="149">
        <v>-1804.8071831973311</v>
      </c>
      <c r="R591" s="149">
        <v>2085.3984473738547</v>
      </c>
      <c r="S591" s="149">
        <v>3890.2056305711858</v>
      </c>
      <c r="T591" s="150">
        <v>5.3475000000000009E-2</v>
      </c>
      <c r="U591" s="149">
        <v>53163.727529039403</v>
      </c>
      <c r="V591" s="149">
        <v>2556.6173518732894</v>
      </c>
      <c r="W591" s="149">
        <v>5391.0524183487069</v>
      </c>
      <c r="X591" s="149">
        <v>2464.762259064963</v>
      </c>
      <c r="Y591" s="149">
        <v>502</v>
      </c>
      <c r="Z591" s="149">
        <v>679</v>
      </c>
    </row>
    <row r="592" spans="17:26" x14ac:dyDescent="0.25">
      <c r="Q592" s="149">
        <v>-1055.4940222984555</v>
      </c>
      <c r="R592" s="149">
        <v>2056.6821673019708</v>
      </c>
      <c r="S592" s="149">
        <v>3112.1761896004264</v>
      </c>
      <c r="T592" s="150">
        <v>4.4208333333333336E-2</v>
      </c>
      <c r="U592" s="149">
        <v>52426.885017404275</v>
      </c>
      <c r="V592" s="149">
        <v>2703.6349514912717</v>
      </c>
      <c r="W592" s="149">
        <v>5211.7511303012125</v>
      </c>
      <c r="X592" s="149">
        <v>2605.7402370727932</v>
      </c>
      <c r="Y592" s="149">
        <v>951</v>
      </c>
      <c r="Z592" s="149">
        <v>357</v>
      </c>
    </row>
    <row r="593" spans="17:26" x14ac:dyDescent="0.25">
      <c r="Q593" s="149">
        <v>312.33175828294657</v>
      </c>
      <c r="R593" s="149">
        <v>2085.3984473738547</v>
      </c>
      <c r="S593" s="149">
        <v>1773.0666890909081</v>
      </c>
      <c r="T593" s="150">
        <v>5.3475000000000009E-2</v>
      </c>
      <c r="U593" s="149">
        <v>50581.471327710708</v>
      </c>
      <c r="V593" s="149">
        <v>2567.4827916452596</v>
      </c>
      <c r="W593" s="149">
        <v>5093.0124564761945</v>
      </c>
      <c r="X593" s="149">
        <v>2538.1042566871524</v>
      </c>
      <c r="Y593" s="149">
        <v>925</v>
      </c>
      <c r="Z593" s="149">
        <v>534</v>
      </c>
    </row>
    <row r="594" spans="17:26" x14ac:dyDescent="0.25">
      <c r="Q594" s="149">
        <v>-1273.6009867765051</v>
      </c>
      <c r="R594" s="149">
        <v>2085.3984473738547</v>
      </c>
      <c r="S594" s="149">
        <v>3358.9994341503598</v>
      </c>
      <c r="T594" s="150">
        <v>5.3475000000000009E-2</v>
      </c>
      <c r="U594" s="149">
        <v>52973.749827153682</v>
      </c>
      <c r="V594" s="149">
        <v>2533.1792985780962</v>
      </c>
      <c r="W594" s="149">
        <v>5279.3199461930453</v>
      </c>
      <c r="X594" s="149">
        <v>2680.9628281561318</v>
      </c>
      <c r="Y594" s="149">
        <v>1242</v>
      </c>
      <c r="Z594" s="149">
        <v>332</v>
      </c>
    </row>
    <row r="595" spans="17:26" x14ac:dyDescent="0.25">
      <c r="Q595" s="149">
        <v>-573.77654358474956</v>
      </c>
      <c r="R595" s="149">
        <v>2085.3984473738547</v>
      </c>
      <c r="S595" s="149">
        <v>2659.1749909586042</v>
      </c>
      <c r="T595" s="150">
        <v>5.3475000000000009E-2</v>
      </c>
      <c r="U595" s="149">
        <v>51922.407907953704</v>
      </c>
      <c r="V595" s="149">
        <v>2530.4316824946304</v>
      </c>
      <c r="W595" s="149">
        <v>5311.1600735672055</v>
      </c>
      <c r="X595" s="149">
        <v>2565.3089516551563</v>
      </c>
      <c r="Y595" s="149">
        <v>985</v>
      </c>
      <c r="Z595" s="149">
        <v>499</v>
      </c>
    </row>
    <row r="596" spans="17:26" x14ac:dyDescent="0.25">
      <c r="Q596" s="149">
        <v>-1290.0247030920564</v>
      </c>
      <c r="R596" s="149">
        <v>2085.3984473738547</v>
      </c>
      <c r="S596" s="149">
        <v>3375.423150465911</v>
      </c>
      <c r="T596" s="150">
        <v>5.3475000000000009E-2</v>
      </c>
      <c r="U596" s="149">
        <v>52876.840779535349</v>
      </c>
      <c r="V596" s="149">
        <v>2545.0252518254201</v>
      </c>
      <c r="W596" s="149">
        <v>5203.3849628056014</v>
      </c>
      <c r="X596" s="149">
        <v>2629.6131652834811</v>
      </c>
      <c r="Y596" s="149">
        <v>697</v>
      </c>
      <c r="Z596" s="149">
        <v>875</v>
      </c>
    </row>
    <row r="597" spans="17:26" x14ac:dyDescent="0.25">
      <c r="Q597" s="149">
        <v>-1131.5923798632034</v>
      </c>
      <c r="R597" s="149">
        <v>2085.3984473738547</v>
      </c>
      <c r="S597" s="149">
        <v>3216.9908272370581</v>
      </c>
      <c r="T597" s="150">
        <v>5.3475000000000009E-2</v>
      </c>
      <c r="U597" s="149">
        <v>52469.281436650614</v>
      </c>
      <c r="V597" s="149">
        <v>2613.9568178997583</v>
      </c>
      <c r="W597" s="149">
        <v>5309.4631651653444</v>
      </c>
      <c r="X597" s="149">
        <v>2573.0844580007288</v>
      </c>
      <c r="Y597" s="149">
        <v>802</v>
      </c>
      <c r="Z597" s="149">
        <v>442</v>
      </c>
    </row>
    <row r="598" spans="17:26" x14ac:dyDescent="0.25">
      <c r="Q598" s="149">
        <v>515.3518663639511</v>
      </c>
      <c r="R598" s="149">
        <v>2085.3984473738547</v>
      </c>
      <c r="S598" s="149">
        <v>1570.0465810099035</v>
      </c>
      <c r="T598" s="150">
        <v>5.3475000000000009E-2</v>
      </c>
      <c r="U598" s="149">
        <v>50458.820688437845</v>
      </c>
      <c r="V598" s="149">
        <v>2682.6741797039313</v>
      </c>
      <c r="W598" s="149">
        <v>5023.2571098710996</v>
      </c>
      <c r="X598" s="149">
        <v>2574.7927110619803</v>
      </c>
      <c r="Y598" s="149">
        <v>909</v>
      </c>
      <c r="Z598" s="149">
        <v>599</v>
      </c>
    </row>
    <row r="599" spans="17:26" x14ac:dyDescent="0.25">
      <c r="Q599" s="149">
        <v>-1223.0630178378469</v>
      </c>
      <c r="R599" s="149">
        <v>2085.3984473738547</v>
      </c>
      <c r="S599" s="149">
        <v>3308.4614652117016</v>
      </c>
      <c r="T599" s="150">
        <v>5.3475000000000009E-2</v>
      </c>
      <c r="U599" s="149">
        <v>52695.600190046869</v>
      </c>
      <c r="V599" s="149">
        <v>2623.5531926044191</v>
      </c>
      <c r="W599" s="149">
        <v>5165.2087601896528</v>
      </c>
      <c r="X599" s="149">
        <v>2477.7229441997115</v>
      </c>
      <c r="Y599" s="149">
        <v>823</v>
      </c>
      <c r="Z599" s="149">
        <v>763</v>
      </c>
    </row>
    <row r="600" spans="17:26" x14ac:dyDescent="0.25">
      <c r="Q600" s="149">
        <v>1061.7244229331804</v>
      </c>
      <c r="R600" s="149">
        <v>2085.3984473738547</v>
      </c>
      <c r="S600" s="149">
        <v>1023.6740244406742</v>
      </c>
      <c r="T600" s="150">
        <v>5.3475000000000009E-2</v>
      </c>
      <c r="U600" s="149">
        <v>50361.772048220671</v>
      </c>
      <c r="V600" s="149">
        <v>2625.4942692570567</v>
      </c>
      <c r="W600" s="149">
        <v>5039.3235850175743</v>
      </c>
      <c r="X600" s="149">
        <v>2498.8232018567364</v>
      </c>
      <c r="Y600" s="149">
        <v>1553</v>
      </c>
      <c r="Z600" s="149">
        <v>658</v>
      </c>
    </row>
    <row r="601" spans="17:26" x14ac:dyDescent="0.25">
      <c r="Q601" s="149">
        <v>26.267868240173357</v>
      </c>
      <c r="R601" s="149">
        <v>2085.3984473738547</v>
      </c>
      <c r="S601" s="149">
        <v>2059.1305791336813</v>
      </c>
      <c r="T601" s="150">
        <v>5.3475000000000009E-2</v>
      </c>
      <c r="U601" s="149">
        <v>51558.160272694266</v>
      </c>
      <c r="V601" s="149">
        <v>2645.7397216034315</v>
      </c>
      <c r="W601" s="149">
        <v>5281.2790212618784</v>
      </c>
      <c r="X601" s="149">
        <v>2629.6898443733949</v>
      </c>
      <c r="Y601" s="149">
        <v>1133</v>
      </c>
      <c r="Z601" s="149">
        <v>587</v>
      </c>
    </row>
    <row r="602" spans="17:26" x14ac:dyDescent="0.25">
      <c r="Q602" s="149">
        <v>-2047.5992084027721</v>
      </c>
      <c r="R602" s="149">
        <v>2085.3984473738547</v>
      </c>
      <c r="S602" s="149">
        <v>4132.9976557766267</v>
      </c>
      <c r="T602" s="150">
        <v>5.3475000000000009E-2</v>
      </c>
      <c r="U602" s="149">
        <v>53660.758395963574</v>
      </c>
      <c r="V602" s="149">
        <v>2597.8699475214844</v>
      </c>
      <c r="W602" s="149">
        <v>5347.2572930166643</v>
      </c>
      <c r="X602" s="149">
        <v>2533.845624166187</v>
      </c>
      <c r="Y602" s="149">
        <v>661</v>
      </c>
      <c r="Z602" s="149">
        <v>647</v>
      </c>
    </row>
  </sheetData>
  <sortState ref="G166:G175">
    <sortCondition ref="G166"/>
  </sortState>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4"/>
  <sheetViews>
    <sheetView workbookViewId="0">
      <selection activeCell="L10" sqref="L10"/>
    </sheetView>
  </sheetViews>
  <sheetFormatPr defaultRowHeight="15" x14ac:dyDescent="0.25"/>
  <cols>
    <col min="6" max="6" width="12.85546875" customWidth="1"/>
    <col min="7" max="7" width="23.140625" customWidth="1"/>
    <col min="8" max="8" width="16.7109375" customWidth="1"/>
  </cols>
  <sheetData>
    <row r="3" spans="2:8" ht="15.75" x14ac:dyDescent="0.25">
      <c r="B3" s="170" t="s">
        <v>277</v>
      </c>
      <c r="C3" s="170"/>
      <c r="D3" s="170"/>
      <c r="E3" s="170"/>
      <c r="F3" s="170"/>
      <c r="G3" s="170"/>
      <c r="H3" s="170"/>
    </row>
    <row r="4" spans="2:8" ht="15.75" x14ac:dyDescent="0.25">
      <c r="B4" s="5"/>
      <c r="C4" s="5"/>
      <c r="D4" s="5"/>
      <c r="E4" s="5"/>
      <c r="F4" s="5"/>
      <c r="G4" s="5"/>
      <c r="H4" s="5"/>
    </row>
    <row r="5" spans="2:8" ht="15.75" customHeight="1" x14ac:dyDescent="0.25">
      <c r="B5" s="200" t="s">
        <v>290</v>
      </c>
      <c r="C5" s="200"/>
      <c r="D5" s="200"/>
      <c r="E5" s="200"/>
      <c r="F5" s="200"/>
      <c r="G5" s="200"/>
      <c r="H5" s="200"/>
    </row>
    <row r="6" spans="2:8" ht="15.75" customHeight="1" x14ac:dyDescent="0.25">
      <c r="B6" s="200"/>
      <c r="C6" s="200"/>
      <c r="D6" s="200"/>
      <c r="E6" s="200"/>
      <c r="F6" s="200"/>
      <c r="G6" s="200"/>
      <c r="H6" s="200"/>
    </row>
    <row r="7" spans="2:8" x14ac:dyDescent="0.25">
      <c r="B7" s="200"/>
      <c r="C7" s="200"/>
      <c r="D7" s="200"/>
      <c r="E7" s="200"/>
      <c r="F7" s="200"/>
      <c r="G7" s="200"/>
      <c r="H7" s="200"/>
    </row>
    <row r="8" spans="2:8" ht="15" customHeight="1" x14ac:dyDescent="0.25">
      <c r="B8" s="200"/>
      <c r="C8" s="200"/>
      <c r="D8" s="200"/>
      <c r="E8" s="200"/>
      <c r="F8" s="200"/>
      <c r="G8" s="200"/>
      <c r="H8" s="200"/>
    </row>
    <row r="9" spans="2:8" ht="15.75" x14ac:dyDescent="0.25">
      <c r="B9" s="5"/>
      <c r="C9" s="5"/>
      <c r="D9" s="5"/>
      <c r="E9" s="5"/>
      <c r="F9" s="5"/>
      <c r="G9" s="5"/>
      <c r="H9" s="5"/>
    </row>
    <row r="10" spans="2:8" ht="15.75" x14ac:dyDescent="0.25">
      <c r="B10" s="5"/>
      <c r="C10" s="5"/>
      <c r="D10" s="5"/>
      <c r="E10" s="5"/>
      <c r="F10" s="199" t="s">
        <v>37</v>
      </c>
      <c r="G10" s="199"/>
      <c r="H10" s="199"/>
    </row>
    <row r="11" spans="2:8" ht="15.75" x14ac:dyDescent="0.25">
      <c r="B11" s="5"/>
      <c r="C11" s="5"/>
      <c r="D11" s="5"/>
      <c r="E11" s="5"/>
      <c r="F11" s="171" t="s">
        <v>281</v>
      </c>
      <c r="G11" s="171" t="s">
        <v>285</v>
      </c>
      <c r="H11" s="171" t="s">
        <v>286</v>
      </c>
    </row>
    <row r="12" spans="2:8" ht="15.75" x14ac:dyDescent="0.25">
      <c r="B12" s="197" t="s">
        <v>278</v>
      </c>
      <c r="C12" s="197"/>
      <c r="D12" s="197"/>
      <c r="E12" s="197"/>
      <c r="F12" s="172">
        <f>AVERAGEIF('Section 5 - Simulated Output'!$C$4:$C$603,"&lt;-300",'Section 5 - Simulated Output'!F$4:F$603)</f>
        <v>5.1728364879074812E-2</v>
      </c>
      <c r="G12" s="172">
        <f>AVERAGEIFS('Section 5 - Simulated Output'!F$4:F$603, 'Section 5 - Simulated Output'!$C$4:$C$603, "&gt;=-300", 'Section 5 - Simulated Output'!$C$4:$C$603, "&lt;0")</f>
        <v>5.1621666666666656E-2</v>
      </c>
      <c r="H12" s="172">
        <f>AVERAGEIF('Section 5 - Simulated Output'!$C$4:$C$603,"&gt;=0",'Section 5 - Simulated Output'!F$4:F$603)</f>
        <v>5.1626730418943535E-2</v>
      </c>
    </row>
    <row r="13" spans="2:8" ht="15.75" x14ac:dyDescent="0.25">
      <c r="B13" s="198" t="s">
        <v>279</v>
      </c>
      <c r="C13" s="198"/>
      <c r="D13" s="198"/>
      <c r="E13" s="198"/>
      <c r="F13" s="175">
        <f>AVERAGEIF('Section 5 - Simulated Output'!$C$4:$C$603,"&lt;-300",'Section 5 - Simulated Output'!G$4:G$603)</f>
        <v>52380.287425029441</v>
      </c>
      <c r="G13" s="175">
        <f>AVERAGEIFS('Section 5 - Simulated Output'!G$4:G$603, 'Section 5 - Simulated Output'!$C$4:$C$603, "&gt;=-300", 'Section 5 - Simulated Output'!$C$4:$C$603, "&lt;0")</f>
        <v>51393.425318881731</v>
      </c>
      <c r="H13" s="175">
        <f>AVERAGEIF('Section 5 - Simulated Output'!$C$4:$C$603,"&gt;=0",'Section 5 - Simulated Output'!G$4:G$603)</f>
        <v>50566.297265085428</v>
      </c>
    </row>
    <row r="14" spans="2:8" ht="15.75" x14ac:dyDescent="0.25">
      <c r="B14" s="197" t="s">
        <v>280</v>
      </c>
      <c r="C14" s="197"/>
      <c r="D14" s="197"/>
      <c r="E14" s="197"/>
      <c r="F14" s="175">
        <f>AVERAGEIF('Section 5 - Simulated Output'!$C$4:$C$603,"&lt;-300",'Section 5 - Simulated Output'!H4:H603)</f>
        <v>2573.0363234248389</v>
      </c>
      <c r="G14" s="175">
        <f>AVERAGEIFS('Section 5 - Simulated Output'!H$4:H$603, 'Section 5 - Simulated Output'!$C$4:$C$603, "&gt;=-300", 'Section 5 - Simulated Output'!$C$4:$C$603, "&lt;0")</f>
        <v>2563.9241703429052</v>
      </c>
      <c r="H14" s="175">
        <f>AVERAGEIF('Section 5 - Simulated Output'!$C$4:$C$603,"&gt;=0",'Section 5 - Simulated Output'!H$4:H$603)</f>
        <v>2574.6463415371709</v>
      </c>
    </row>
    <row r="15" spans="2:8" ht="15.75" x14ac:dyDescent="0.25">
      <c r="B15" s="198" t="s">
        <v>282</v>
      </c>
      <c r="C15" s="198"/>
      <c r="D15" s="198"/>
      <c r="E15" s="198"/>
      <c r="F15" s="175">
        <f>AVERAGEIF('Section 5 - Simulated Output'!$C$4:$C$603,"&lt;-300",'Section 5 - Simulated Output'!I4:I603)</f>
        <v>5228.593731647974</v>
      </c>
      <c r="G15" s="175">
        <f>AVERAGEIFS('Section 5 - Simulated Output'!I$4:I$603, 'Section 5 - Simulated Output'!$C$4:$C$603, "&gt;=-300", 'Section 5 - Simulated Output'!$C$4:$C$603, "&lt;0")</f>
        <v>5128.2074193427843</v>
      </c>
      <c r="H15" s="175">
        <f>AVERAGEIF('Section 5 - Simulated Output'!$C$4:$C$603,"&gt;=0",'Section 5 - Simulated Output'!I$4:I$603)</f>
        <v>5055.6308885042436</v>
      </c>
    </row>
    <row r="16" spans="2:8" ht="15.75" x14ac:dyDescent="0.25">
      <c r="B16" s="197" t="s">
        <v>283</v>
      </c>
      <c r="C16" s="197"/>
      <c r="D16" s="197"/>
      <c r="E16" s="197"/>
      <c r="F16" s="175">
        <f>AVERAGEIF('Section 5 - Simulated Output'!$C$4:$C$603,"&lt;-300",'Section 5 - Simulated Output'!J4:J603)</f>
        <v>2572.6885521795534</v>
      </c>
      <c r="G16" s="175">
        <f>AVERAGEIFS('Section 5 - Simulated Output'!J$4:J$603, 'Section 5 - Simulated Output'!$C$4:$C$603, "&gt;=-300", 'Section 5 - Simulated Output'!$C$4:$C$603, "&lt;0")</f>
        <v>2573.4185819351874</v>
      </c>
      <c r="H16" s="175">
        <f>AVERAGEIF('Section 5 - Simulated Output'!$C$4:$C$603,"&gt;=0",'Section 5 - Simulated Output'!J$4:J$603)</f>
        <v>2577.7360385130091</v>
      </c>
    </row>
    <row r="17" spans="2:8" ht="15.75" x14ac:dyDescent="0.25">
      <c r="B17" s="198" t="s">
        <v>284</v>
      </c>
      <c r="C17" s="198"/>
      <c r="D17" s="198"/>
      <c r="E17" s="198"/>
      <c r="F17" s="175">
        <f>AVERAGEIF('Section 5 - Simulated Output'!$C$4:$C$603,"&lt;-300",'Section 5 - Simulated Output'!K4:K603)</f>
        <v>938.12933753943219</v>
      </c>
      <c r="G17" s="175">
        <f>AVERAGEIFS('Section 5 - Simulated Output'!K$4:K$603, 'Section 5 - Simulated Output'!$C$4:$C$603, "&gt;=-300", 'Section 5 - Simulated Output'!$C$4:$C$603, "&lt;0")</f>
        <v>1002.12</v>
      </c>
      <c r="H17" s="175">
        <f>AVERAGEIF('Section 5 - Simulated Output'!$C$4:$C$603,"&gt;=0",'Section 5 - Simulated Output'!K$4:K$603)</f>
        <v>1101.016393442623</v>
      </c>
    </row>
    <row r="18" spans="2:8" ht="15.75" x14ac:dyDescent="0.25">
      <c r="B18" s="5"/>
      <c r="C18" s="5"/>
      <c r="D18" s="5"/>
      <c r="E18" s="5"/>
      <c r="F18" s="5"/>
      <c r="G18" s="5"/>
      <c r="H18" s="5"/>
    </row>
    <row r="19" spans="2:8" ht="15.75" x14ac:dyDescent="0.25">
      <c r="B19" s="173" t="s">
        <v>277</v>
      </c>
      <c r="C19" s="173"/>
      <c r="D19" s="173"/>
      <c r="E19" s="173"/>
      <c r="F19" s="173"/>
      <c r="G19" s="173"/>
      <c r="H19" s="173"/>
    </row>
    <row r="20" spans="2:8" ht="15.75" x14ac:dyDescent="0.25">
      <c r="B20" s="5"/>
      <c r="C20" s="5"/>
      <c r="D20" s="5"/>
      <c r="E20" s="5"/>
      <c r="F20" s="5"/>
      <c r="G20" s="5"/>
      <c r="H20" s="5"/>
    </row>
    <row r="21" spans="2:8" ht="15.75" customHeight="1" x14ac:dyDescent="0.25">
      <c r="B21" s="200" t="s">
        <v>293</v>
      </c>
      <c r="C21" s="200"/>
      <c r="D21" s="200"/>
      <c r="E21" s="200"/>
      <c r="F21" s="200"/>
      <c r="G21" s="200"/>
      <c r="H21" s="200"/>
    </row>
    <row r="22" spans="2:8" ht="15.75" customHeight="1" x14ac:dyDescent="0.25">
      <c r="B22" s="200"/>
      <c r="C22" s="200"/>
      <c r="D22" s="200"/>
      <c r="E22" s="200"/>
      <c r="F22" s="200"/>
      <c r="G22" s="200"/>
      <c r="H22" s="200"/>
    </row>
    <row r="23" spans="2:8" ht="15.75" customHeight="1" x14ac:dyDescent="0.25">
      <c r="B23" s="200"/>
      <c r="C23" s="200"/>
      <c r="D23" s="200"/>
      <c r="E23" s="200"/>
      <c r="F23" s="200"/>
      <c r="G23" s="200"/>
      <c r="H23" s="200"/>
    </row>
    <row r="24" spans="2:8" ht="15.75" x14ac:dyDescent="0.25">
      <c r="B24" s="5"/>
      <c r="C24" s="5"/>
      <c r="D24" s="5"/>
      <c r="E24" s="5"/>
      <c r="F24" s="5"/>
      <c r="G24" s="5"/>
      <c r="H24" s="5"/>
    </row>
    <row r="25" spans="2:8" ht="15.75" x14ac:dyDescent="0.25">
      <c r="B25" s="5"/>
      <c r="C25" s="5"/>
      <c r="D25" s="5"/>
      <c r="E25" s="5"/>
      <c r="F25" s="199" t="s">
        <v>272</v>
      </c>
      <c r="G25" s="199"/>
      <c r="H25" s="199"/>
    </row>
    <row r="26" spans="2:8" ht="31.5" x14ac:dyDescent="0.25">
      <c r="F26" s="171" t="s">
        <v>287</v>
      </c>
      <c r="G26" s="171" t="s">
        <v>288</v>
      </c>
      <c r="H26" s="171" t="s">
        <v>289</v>
      </c>
    </row>
    <row r="27" spans="2:8" ht="15.75" customHeight="1" x14ac:dyDescent="0.25">
      <c r="B27" s="198" t="s">
        <v>278</v>
      </c>
      <c r="C27" s="198"/>
      <c r="D27" s="198"/>
      <c r="E27" s="198"/>
      <c r="F27" s="172">
        <f>AVERAGEIF('Section 5 - Simulated Output'!$D$4:$D$603,"&lt;2060",'Section 5 - Simulated Output'!F$4:F$603)</f>
        <v>4.3761746987951787E-2</v>
      </c>
      <c r="G27" s="172">
        <f>AVERAGEIFS('Section 5 - Simulated Output'!F$4:F$603, 'Section 5 - Simulated Output'!$D$4:$D$603, "&gt;=-2060", 'Section 5 - Simulated Output'!$D$4:$D$603, "&lt;2080")</f>
        <v>4.6196283783783772E-2</v>
      </c>
      <c r="H27" s="172">
        <f>AVERAGEIF('Section 5 - Simulated Output'!$D$4:$D$603,"&gt;=2080",'Section 5 - Simulated Output'!F$4:F$603)</f>
        <v>5.3474999999999773E-2</v>
      </c>
    </row>
    <row r="28" spans="2:8" ht="15.75" customHeight="1" x14ac:dyDescent="0.25">
      <c r="B28" s="197" t="s">
        <v>279</v>
      </c>
      <c r="C28" s="197"/>
      <c r="D28" s="197"/>
      <c r="E28" s="197"/>
      <c r="F28" s="175">
        <f>AVERAGEIF('Section 5 - Simulated Output'!$D$4:$D$603,"&lt;2060",'Section 5 - Simulated Output'!G$4:G$603)</f>
        <v>51574.069100570181</v>
      </c>
      <c r="G28" s="175">
        <f>AVERAGEIFS('Section 5 - Simulated Output'!G$4:G$603, 'Section 5 - Simulated Output'!$D$4:$D$603, "&gt;=-2060", 'Section 5 - Simulated Output'!$D$4:$D$603, "&lt;2080")</f>
        <v>51762.78193541681</v>
      </c>
      <c r="H28" s="175">
        <f>AVERAGEIF('Section 5 - Simulated Output'!$D$4:$D$603,"&gt;=2080",'Section 5 - Simulated Output'!G$4:G$603)</f>
        <v>51629.721944007651</v>
      </c>
    </row>
    <row r="29" spans="2:8" ht="15.75" x14ac:dyDescent="0.25">
      <c r="B29" s="197" t="s">
        <v>280</v>
      </c>
      <c r="C29" s="197"/>
      <c r="D29" s="197"/>
      <c r="E29" s="197"/>
      <c r="F29" s="175">
        <f>AVERAGEIF('Section 5 - Simulated Output'!$D$4:$D$603,"&lt;2060",'Section 5 - Simulated Output'!H$4:H$603)</f>
        <v>2583.2414086108874</v>
      </c>
      <c r="G29" s="175">
        <f>AVERAGEIFS('Section 5 - Simulated Output'!H$4:H$603, 'Section 5 - Simulated Output'!$D$4:$D$603, "&gt;=-2060", 'Section 5 - Simulated Output'!$D$4:$D$603, "&lt;2080")</f>
        <v>2575.460900797701</v>
      </c>
      <c r="H29" s="175">
        <f>AVERAGEIF('Section 5 - Simulated Output'!$D$4:$D$603,"&gt;=2080",'Section 5 - Simulated Output'!H$4:H$603)</f>
        <v>2570.8783158035553</v>
      </c>
    </row>
    <row r="30" spans="2:8" ht="15.75" x14ac:dyDescent="0.25">
      <c r="B30" s="197" t="s">
        <v>282</v>
      </c>
      <c r="C30" s="197"/>
      <c r="D30" s="197"/>
      <c r="E30" s="197"/>
      <c r="F30" s="175">
        <f>AVERAGEIF('Section 5 - Simulated Output'!$D$4:$D$603,"&lt;2060",'Section 5 - Simulated Output'!I$4:I$603)</f>
        <v>5148.8293105510302</v>
      </c>
      <c r="G30" s="175">
        <f>AVERAGEIFS('Section 5 - Simulated Output'!I$4:I$603, 'Section 5 - Simulated Output'!$D$4:$D$603, "&gt;=-2060", 'Section 5 - Simulated Output'!$D$4:$D$603, "&lt;2080")</f>
        <v>5174.9611824042249</v>
      </c>
      <c r="H30" s="175">
        <f>AVERAGEIF('Section 5 - Simulated Output'!$D$4:$D$603,"&gt;=2080",'Section 5 - Simulated Output'!I$4:I$603)</f>
        <v>5153.9184789095998</v>
      </c>
    </row>
    <row r="31" spans="2:8" ht="15.75" customHeight="1" x14ac:dyDescent="0.25">
      <c r="B31" s="197" t="s">
        <v>283</v>
      </c>
      <c r="C31" s="197"/>
      <c r="D31" s="197"/>
      <c r="E31" s="197"/>
      <c r="F31" s="175">
        <f>AVERAGEIF('Section 5 - Simulated Output'!$D$4:$D$603,"&lt;2060",'Section 5 - Simulated Output'!J$4:J$603)</f>
        <v>2578.377522079018</v>
      </c>
      <c r="G31" s="175">
        <f>AVERAGEIFS('Section 5 - Simulated Output'!J$4:J$603, 'Section 5 - Simulated Output'!$D$4:$D$603, "&gt;=-2060", 'Section 5 - Simulated Output'!$D$4:$D$603, "&lt;2080")</f>
        <v>2577.6500614286392</v>
      </c>
      <c r="H31" s="175">
        <f>AVERAGEIF('Section 5 - Simulated Output'!$D$4:$D$603,"&gt;=2080",'Section 5 - Simulated Output'!J$4:J$603)</f>
        <v>2573.2690601568138</v>
      </c>
    </row>
    <row r="32" spans="2:8" ht="15.75" customHeight="1" x14ac:dyDescent="0.25">
      <c r="B32" s="197" t="s">
        <v>284</v>
      </c>
      <c r="C32" s="197"/>
      <c r="D32" s="197"/>
      <c r="E32" s="197"/>
      <c r="F32" s="175">
        <f>AVERAGEIF('Section 5 - Simulated Output'!$D$4:$D$603,"&lt;2060",'Section 5 - Simulated Output'!K$4:K$603)</f>
        <v>1001.5903614457832</v>
      </c>
      <c r="G32" s="175">
        <f>AVERAGEIFS('Section 5 - Simulated Output'!K$4:K$603, 'Section 5 - Simulated Output'!$D$4:$D$603, "&gt;=-2060", 'Section 5 - Simulated Output'!$D$4:$D$603, "&lt;2080")</f>
        <v>1027.2770270270271</v>
      </c>
      <c r="H32" s="175">
        <f>AVERAGEIF('Section 5 - Simulated Output'!$D$4:$D$603,"&gt;=2080",'Section 5 - Simulated Output'!K$4:K$603)</f>
        <v>989.04424778761063</v>
      </c>
    </row>
    <row r="33" spans="2:8" ht="15.75" x14ac:dyDescent="0.25">
      <c r="B33" s="5"/>
      <c r="C33" s="5"/>
      <c r="D33" s="5"/>
      <c r="E33" s="5"/>
      <c r="F33" s="5"/>
      <c r="G33" s="5"/>
      <c r="H33" s="5"/>
    </row>
    <row r="34" spans="2:8" ht="15.75" x14ac:dyDescent="0.25">
      <c r="B34" s="5"/>
      <c r="C34" s="5"/>
      <c r="D34" s="5"/>
      <c r="E34" s="5"/>
      <c r="F34" s="5"/>
      <c r="G34" s="5"/>
      <c r="H34" s="5"/>
    </row>
    <row r="35" spans="2:8" ht="15.75" x14ac:dyDescent="0.25">
      <c r="B35" s="173" t="s">
        <v>277</v>
      </c>
      <c r="C35" s="173"/>
      <c r="D35" s="173"/>
      <c r="E35" s="173"/>
      <c r="F35" s="173"/>
      <c r="G35" s="173"/>
      <c r="H35" s="173"/>
    </row>
    <row r="36" spans="2:8" ht="15.75" x14ac:dyDescent="0.25">
      <c r="B36" s="174"/>
      <c r="C36" s="174"/>
      <c r="D36" s="174"/>
      <c r="E36" s="174"/>
      <c r="F36" s="174"/>
      <c r="G36" s="174"/>
      <c r="H36" s="5"/>
    </row>
    <row r="37" spans="2:8" ht="15.75" x14ac:dyDescent="0.25">
      <c r="B37" s="5"/>
      <c r="C37" s="5"/>
      <c r="D37" s="5"/>
      <c r="E37" s="5"/>
      <c r="F37" s="199" t="s">
        <v>266</v>
      </c>
      <c r="G37" s="199"/>
      <c r="H37" s="5"/>
    </row>
    <row r="38" spans="2:8" ht="15.75" x14ac:dyDescent="0.25">
      <c r="B38" s="5"/>
      <c r="C38" s="5"/>
      <c r="D38" s="5"/>
      <c r="E38" s="5"/>
      <c r="F38" s="171" t="s">
        <v>291</v>
      </c>
      <c r="G38" s="171" t="s">
        <v>292</v>
      </c>
      <c r="H38" s="5"/>
    </row>
    <row r="39" spans="2:8" ht="15.75" customHeight="1" x14ac:dyDescent="0.25">
      <c r="B39" s="197" t="s">
        <v>278</v>
      </c>
      <c r="C39" s="197"/>
      <c r="D39" s="197"/>
      <c r="E39" s="197"/>
      <c r="F39" s="172">
        <f>AVERAGEIF('Section 5 - Simulated Output'!$E$4:$E$603,"&lt;2500",'Section 5 - Simulated Output'!F$4:F$603)</f>
        <v>5.1673148148148336E-2</v>
      </c>
      <c r="G39" s="172">
        <f>AVERAGEIF('Section 5 - Simulated Output'!$E$4:$E$603,"&gt;=2500",'Section 5 - Simulated Output'!F$4:F$603)</f>
        <v>5.1686695906432913E-2</v>
      </c>
      <c r="H39" s="5"/>
    </row>
    <row r="40" spans="2:8" ht="15.75" customHeight="1" x14ac:dyDescent="0.25">
      <c r="B40" s="198" t="s">
        <v>279</v>
      </c>
      <c r="C40" s="198"/>
      <c r="D40" s="198"/>
      <c r="E40" s="198"/>
      <c r="F40" s="175">
        <f>AVERAGEIF('Section 5 - Simulated Output'!$E$4:$E$603,"&lt;2500",'Section 5 - Simulated Output'!G$4:G$603)</f>
        <v>50942.346927162929</v>
      </c>
      <c r="G40" s="175">
        <f>AVERAGEIF('Section 5 - Simulated Output'!$E$4:$E$603,"&gt;=2500",'Section 5 - Simulated Output'!G$4:G$603)</f>
        <v>52458.550045883618</v>
      </c>
      <c r="H40" s="5"/>
    </row>
    <row r="41" spans="2:8" ht="15.75" customHeight="1" x14ac:dyDescent="0.25">
      <c r="B41" s="197" t="s">
        <v>280</v>
      </c>
      <c r="C41" s="197"/>
      <c r="D41" s="197"/>
      <c r="E41" s="197"/>
      <c r="F41" s="175">
        <f>AVERAGEIF('Section 5 - Simulated Output'!$E$4:$E$603,"&lt;2500",'Section 5 - Simulated Output'!H$4:H$603)</f>
        <v>2570.7232530182036</v>
      </c>
      <c r="G41" s="175">
        <f>AVERAGEIF('Section 5 - Simulated Output'!$E$4:$E$603,"&gt;=2500",'Section 5 - Simulated Output'!H$4:H$603)</f>
        <v>2573.4294293352004</v>
      </c>
      <c r="H41" s="5"/>
    </row>
    <row r="42" spans="2:8" ht="15.75" customHeight="1" x14ac:dyDescent="0.25">
      <c r="B42" s="198" t="s">
        <v>282</v>
      </c>
      <c r="C42" s="198"/>
      <c r="D42" s="198"/>
      <c r="E42" s="198"/>
      <c r="F42" s="175">
        <f>AVERAGEIF('Section 5 - Simulated Output'!$E$4:$E$603,"&lt;2500",'Section 5 - Simulated Output'!I$4:I$603)</f>
        <v>5090.6746905711525</v>
      </c>
      <c r="G42" s="175">
        <f>AVERAGEIF('Section 5 - Simulated Output'!$E$4:$E$603,"&gt;=2500",'Section 5 - Simulated Output'!I$4:I$603)</f>
        <v>5234.746947133508</v>
      </c>
      <c r="H42" s="5"/>
    </row>
    <row r="43" spans="2:8" ht="15.75" x14ac:dyDescent="0.25">
      <c r="B43" s="197" t="s">
        <v>283</v>
      </c>
      <c r="C43" s="197"/>
      <c r="D43" s="197"/>
      <c r="E43" s="197"/>
      <c r="F43" s="175">
        <f>AVERAGEIF('Section 5 - Simulated Output'!$E$4:$E$603,"&lt;2500",'Section 5 - Simulated Output'!J$4:J$603)</f>
        <v>2577.0019242999633</v>
      </c>
      <c r="G43" s="175">
        <f>AVERAGEIF('Section 5 - Simulated Output'!$E$4:$E$603,"&gt;=2500",'Section 5 - Simulated Output'!J$4:J$603)</f>
        <v>2571.4183092204539</v>
      </c>
      <c r="H43" s="5"/>
    </row>
    <row r="44" spans="2:8" ht="15.75" x14ac:dyDescent="0.25">
      <c r="B44" s="198" t="s">
        <v>284</v>
      </c>
      <c r="C44" s="198"/>
      <c r="D44" s="198"/>
      <c r="E44" s="198"/>
      <c r="F44" s="175">
        <f>AVERAGEIF('Section 5 - Simulated Output'!$E$4:$E$603,"&lt;2500",'Section 5 - Simulated Output'!K$4:K$603)</f>
        <v>1055.8222222222223</v>
      </c>
      <c r="G44" s="175">
        <f>AVERAGEIF('Section 5 - Simulated Output'!$E$4:$E$603,"&gt;=2500",'Section 5 - Simulated Output'!K$4:K$603)</f>
        <v>935.09122807017548</v>
      </c>
    </row>
  </sheetData>
  <mergeCells count="23">
    <mergeCell ref="B29:E29"/>
    <mergeCell ref="B30:E30"/>
    <mergeCell ref="B41:E41"/>
    <mergeCell ref="B42:E42"/>
    <mergeCell ref="B28:E28"/>
    <mergeCell ref="B31:E31"/>
    <mergeCell ref="B32:E32"/>
    <mergeCell ref="B43:E43"/>
    <mergeCell ref="B44:E44"/>
    <mergeCell ref="F10:H10"/>
    <mergeCell ref="B5:H8"/>
    <mergeCell ref="B21:H23"/>
    <mergeCell ref="F37:G37"/>
    <mergeCell ref="B39:E39"/>
    <mergeCell ref="B40:E40"/>
    <mergeCell ref="B12:E12"/>
    <mergeCell ref="B13:E13"/>
    <mergeCell ref="B14:E14"/>
    <mergeCell ref="B17:E17"/>
    <mergeCell ref="F25:H25"/>
    <mergeCell ref="B27:E27"/>
    <mergeCell ref="B15:E15"/>
    <mergeCell ref="B16:E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M13" sqref="M13"/>
    </sheetView>
  </sheetViews>
  <sheetFormatPr defaultRowHeight="15" x14ac:dyDescent="0.25"/>
  <sheetData>
    <row r="2" spans="1:2" x14ac:dyDescent="0.25">
      <c r="A2" s="103" t="s">
        <v>211</v>
      </c>
      <c r="B2" s="120">
        <v>642</v>
      </c>
    </row>
    <row r="3" spans="1:2" x14ac:dyDescent="0.25">
      <c r="A3" s="103" t="s">
        <v>238</v>
      </c>
      <c r="B3" s="120">
        <v>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
  <sheetViews>
    <sheetView workbookViewId="0">
      <selection activeCell="F31" sqref="F31"/>
    </sheetView>
  </sheetViews>
  <sheetFormatPr defaultRowHeight="15" x14ac:dyDescent="0.25"/>
  <sheetData>
    <row r="3" spans="1:2" x14ac:dyDescent="0.25">
      <c r="A3" s="103" t="s">
        <v>211</v>
      </c>
      <c r="B3" s="103">
        <v>0</v>
      </c>
    </row>
    <row r="4" spans="1:2" x14ac:dyDescent="0.25">
      <c r="A4" s="103" t="s">
        <v>238</v>
      </c>
      <c r="B4" s="121">
        <v>253.5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60"/>
  <sheetViews>
    <sheetView workbookViewId="0">
      <selection activeCell="D36" sqref="D36"/>
    </sheetView>
  </sheetViews>
  <sheetFormatPr defaultRowHeight="15" x14ac:dyDescent="0.25"/>
  <cols>
    <col min="1" max="1" width="10.5703125" customWidth="1"/>
    <col min="4" max="4" width="18.7109375" customWidth="1"/>
    <col min="5" max="5" width="14.85546875" customWidth="1"/>
    <col min="6" max="6" width="15.28515625" customWidth="1"/>
    <col min="7" max="7" width="17.85546875" customWidth="1"/>
    <col min="8" max="8" width="18.28515625" customWidth="1"/>
    <col min="9" max="9" width="21.28515625" customWidth="1"/>
  </cols>
  <sheetData>
    <row r="2" spans="1:7" ht="15.75" thickBot="1" x14ac:dyDescent="0.3"/>
    <row r="3" spans="1:7" ht="30.75" thickBot="1" x14ac:dyDescent="0.3">
      <c r="A3" s="21" t="s">
        <v>17</v>
      </c>
    </row>
    <row r="4" spans="1:7" x14ac:dyDescent="0.25">
      <c r="A4" s="25">
        <v>1320</v>
      </c>
    </row>
    <row r="5" spans="1:7" x14ac:dyDescent="0.25">
      <c r="A5" s="30">
        <v>1253</v>
      </c>
    </row>
    <row r="6" spans="1:7" x14ac:dyDescent="0.25">
      <c r="A6" s="30">
        <v>1276</v>
      </c>
      <c r="D6" s="99"/>
      <c r="E6" s="100"/>
      <c r="F6" s="102"/>
      <c r="G6" s="101"/>
    </row>
    <row r="7" spans="1:7" x14ac:dyDescent="0.25">
      <c r="A7" s="30">
        <v>1318</v>
      </c>
    </row>
    <row r="8" spans="1:7" x14ac:dyDescent="0.25">
      <c r="A8" s="30">
        <v>1428</v>
      </c>
    </row>
    <row r="9" spans="1:7" x14ac:dyDescent="0.25">
      <c r="A9" s="30">
        <v>1352</v>
      </c>
      <c r="D9" s="104" t="s">
        <v>17</v>
      </c>
      <c r="E9" s="104"/>
    </row>
    <row r="10" spans="1:7" x14ac:dyDescent="0.25">
      <c r="A10" s="30">
        <v>1244</v>
      </c>
      <c r="D10" s="105"/>
      <c r="E10" s="105"/>
    </row>
    <row r="11" spans="1:7" x14ac:dyDescent="0.25">
      <c r="A11" s="30">
        <v>1356</v>
      </c>
      <c r="D11" s="105" t="s">
        <v>211</v>
      </c>
      <c r="E11" s="106">
        <v>1291.1974522292994</v>
      </c>
    </row>
    <row r="12" spans="1:7" x14ac:dyDescent="0.25">
      <c r="A12" s="30">
        <v>1303</v>
      </c>
      <c r="D12" s="105" t="s">
        <v>212</v>
      </c>
      <c r="E12" s="106">
        <v>4.7174314710459599</v>
      </c>
    </row>
    <row r="13" spans="1:7" x14ac:dyDescent="0.25">
      <c r="A13" s="30">
        <v>1327</v>
      </c>
      <c r="D13" s="105" t="s">
        <v>213</v>
      </c>
      <c r="E13" s="106">
        <v>1289</v>
      </c>
    </row>
    <row r="14" spans="1:7" x14ac:dyDescent="0.25">
      <c r="A14" s="30">
        <v>1208</v>
      </c>
      <c r="D14" s="105" t="s">
        <v>214</v>
      </c>
      <c r="E14" s="106">
        <v>1246</v>
      </c>
    </row>
    <row r="15" spans="1:7" x14ac:dyDescent="0.25">
      <c r="A15" s="30">
        <v>1246</v>
      </c>
      <c r="D15" s="105" t="s">
        <v>215</v>
      </c>
      <c r="E15" s="106">
        <v>59.109246911040337</v>
      </c>
    </row>
    <row r="16" spans="1:7" x14ac:dyDescent="0.25">
      <c r="A16" s="30">
        <v>1248</v>
      </c>
      <c r="D16" s="105" t="s">
        <v>216</v>
      </c>
      <c r="E16" s="106">
        <v>3493.9030703903313</v>
      </c>
    </row>
    <row r="17" spans="1:9" x14ac:dyDescent="0.25">
      <c r="A17" s="30">
        <v>1207</v>
      </c>
      <c r="D17" s="105" t="s">
        <v>217</v>
      </c>
      <c r="E17" s="106">
        <v>0.21534820789262321</v>
      </c>
    </row>
    <row r="18" spans="1:9" x14ac:dyDescent="0.25">
      <c r="A18" s="30">
        <v>1309</v>
      </c>
      <c r="D18" s="105" t="s">
        <v>218</v>
      </c>
      <c r="E18" s="106">
        <v>0.3698305609077272</v>
      </c>
    </row>
    <row r="19" spans="1:9" x14ac:dyDescent="0.25">
      <c r="A19" s="30">
        <v>1289</v>
      </c>
      <c r="D19" s="105" t="s">
        <v>219</v>
      </c>
      <c r="E19" s="106">
        <v>339</v>
      </c>
    </row>
    <row r="20" spans="1:9" x14ac:dyDescent="0.25">
      <c r="A20" s="30">
        <v>1314</v>
      </c>
      <c r="D20" s="105" t="s">
        <v>220</v>
      </c>
      <c r="E20" s="106">
        <v>1134</v>
      </c>
    </row>
    <row r="21" spans="1:9" x14ac:dyDescent="0.25">
      <c r="A21" s="30">
        <v>1341</v>
      </c>
      <c r="D21" s="105" t="s">
        <v>221</v>
      </c>
      <c r="E21" s="106">
        <v>1473</v>
      </c>
    </row>
    <row r="22" spans="1:9" x14ac:dyDescent="0.25">
      <c r="A22" s="30">
        <v>1182</v>
      </c>
      <c r="D22" s="105" t="s">
        <v>222</v>
      </c>
      <c r="E22" s="106">
        <v>202718</v>
      </c>
    </row>
    <row r="23" spans="1:9" x14ac:dyDescent="0.25">
      <c r="A23" s="30">
        <v>1185</v>
      </c>
      <c r="D23" s="105" t="s">
        <v>223</v>
      </c>
      <c r="E23" s="106">
        <v>157</v>
      </c>
      <c r="G23" s="103" t="s">
        <v>227</v>
      </c>
      <c r="H23" s="103">
        <v>50</v>
      </c>
    </row>
    <row r="24" spans="1:9" x14ac:dyDescent="0.25">
      <c r="A24" s="30">
        <v>1279</v>
      </c>
    </row>
    <row r="25" spans="1:9" x14ac:dyDescent="0.25">
      <c r="A25" s="30">
        <v>1292</v>
      </c>
    </row>
    <row r="26" spans="1:9" x14ac:dyDescent="0.25">
      <c r="A26" s="30">
        <v>1332</v>
      </c>
    </row>
    <row r="27" spans="1:9" x14ac:dyDescent="0.25">
      <c r="A27" s="30">
        <v>1264</v>
      </c>
    </row>
    <row r="28" spans="1:9" ht="30" x14ac:dyDescent="0.25">
      <c r="A28" s="30">
        <v>1240</v>
      </c>
      <c r="F28" s="109" t="s">
        <v>224</v>
      </c>
      <c r="G28" s="110" t="s">
        <v>228</v>
      </c>
      <c r="H28" s="109" t="s">
        <v>229</v>
      </c>
      <c r="I28" s="109" t="s">
        <v>231</v>
      </c>
    </row>
    <row r="29" spans="1:9" x14ac:dyDescent="0.25">
      <c r="A29" s="30">
        <v>1330</v>
      </c>
      <c r="F29" s="114">
        <f>E20+H23</f>
        <v>1184</v>
      </c>
      <c r="G29" s="87" cm="1">
        <f t="array" ref="G29:G36">FREQUENCY(A4:A160,F29:F35)</f>
        <v>2</v>
      </c>
      <c r="H29" s="108">
        <f>$G$37*_xlfn.NORM.DIST(F29,$E$11,$E$15,TRUE)</f>
        <v>5.4751672516532155</v>
      </c>
      <c r="I29" s="108">
        <f>(G29-H29)^2/H29</f>
        <v>2.2057385412868262</v>
      </c>
    </row>
    <row r="30" spans="1:9" x14ac:dyDescent="0.25">
      <c r="A30" s="30">
        <v>1385</v>
      </c>
      <c r="F30" s="114">
        <f>F29+$H$23</f>
        <v>1234</v>
      </c>
      <c r="G30" s="87">
        <v>21</v>
      </c>
      <c r="H30" s="108">
        <f>$G$37*_xlfn.NORM.DIST(F30,$E$11,$E$15,TRUE)-SUM($H$29:H29)</f>
        <v>20.682281324354012</v>
      </c>
      <c r="I30" s="108">
        <f t="shared" ref="I30:I36" si="0">(G30-H30)^2/H30</f>
        <v>4.880755428820837E-3</v>
      </c>
    </row>
    <row r="31" spans="1:9" x14ac:dyDescent="0.25">
      <c r="A31" s="30">
        <v>1262</v>
      </c>
      <c r="F31" s="114">
        <f t="shared" ref="F31:F36" si="1">F30+$H$23</f>
        <v>1284</v>
      </c>
      <c r="G31" s="87">
        <v>51</v>
      </c>
      <c r="H31" s="108">
        <f>$G$37*_xlfn.NORM.DIST(F31,$E$11,$E$15,TRUE)-SUM($H$29:H30)</f>
        <v>44.734718866175029</v>
      </c>
      <c r="I31" s="108">
        <f t="shared" si="0"/>
        <v>0.87747835866123636</v>
      </c>
    </row>
    <row r="32" spans="1:9" x14ac:dyDescent="0.25">
      <c r="A32" s="30">
        <v>1295</v>
      </c>
      <c r="F32" s="114">
        <f t="shared" si="1"/>
        <v>1334</v>
      </c>
      <c r="G32" s="87">
        <v>49</v>
      </c>
      <c r="H32" s="108">
        <f>$G$37*_xlfn.NORM.DIST(F32,$E$11,$E$15,TRUE)-SUM($H$29:H31)</f>
        <v>49.292248702530571</v>
      </c>
      <c r="I32" s="108">
        <f t="shared" si="0"/>
        <v>1.7327126755005929E-3</v>
      </c>
    </row>
    <row r="33" spans="1:15" x14ac:dyDescent="0.25">
      <c r="A33" s="30">
        <v>1274</v>
      </c>
      <c r="F33" s="114">
        <f t="shared" si="1"/>
        <v>1384</v>
      </c>
      <c r="G33" s="87">
        <v>24</v>
      </c>
      <c r="H33" s="108">
        <f>$G$37*_xlfn.NORM.DIST(F33,$E$11,$E$15,TRUE)-SUM($H$29:H32)</f>
        <v>27.677315885920422</v>
      </c>
      <c r="I33" s="108">
        <f t="shared" si="0"/>
        <v>0.48858249768799766</v>
      </c>
    </row>
    <row r="34" spans="1:15" x14ac:dyDescent="0.25">
      <c r="A34" s="30">
        <v>1241</v>
      </c>
      <c r="F34" s="114">
        <f t="shared" si="1"/>
        <v>1434</v>
      </c>
      <c r="G34" s="87">
        <v>8</v>
      </c>
      <c r="H34" s="108">
        <f>$G$37*_xlfn.NORM.DIST(F34,$E$11,$E$15,TRUE)-SUM($H$29:H33)</f>
        <v>7.9061324703193065</v>
      </c>
      <c r="I34" s="108">
        <f t="shared" si="0"/>
        <v>1.1144656583271253E-3</v>
      </c>
    </row>
    <row r="35" spans="1:15" x14ac:dyDescent="0.25">
      <c r="A35" s="30">
        <v>1235</v>
      </c>
      <c r="F35" s="114">
        <f t="shared" si="1"/>
        <v>1484</v>
      </c>
      <c r="G35" s="87">
        <v>2</v>
      </c>
      <c r="H35" s="108">
        <f>$G$37*_xlfn.NORM.DIST(F35,$E$11,$E$15,TRUE)-SUM($H$29:H34)</f>
        <v>1.1452303627395963</v>
      </c>
      <c r="I35" s="108">
        <f t="shared" si="0"/>
        <v>0.63797743803655493</v>
      </c>
    </row>
    <row r="36" spans="1:15" x14ac:dyDescent="0.25">
      <c r="A36" s="30">
        <v>1368</v>
      </c>
      <c r="F36" s="114">
        <f t="shared" si="1"/>
        <v>1534</v>
      </c>
      <c r="G36" s="87">
        <v>0</v>
      </c>
      <c r="H36" s="108">
        <f>$G$37*_xlfn.NORM.DIST(F36,$E$11,$E$15,TRUE)-SUM($H$29:H35)</f>
        <v>8.3768013365357774E-2</v>
      </c>
      <c r="I36" s="108">
        <f t="shared" si="0"/>
        <v>8.3768013365357774E-2</v>
      </c>
    </row>
    <row r="37" spans="1:15" x14ac:dyDescent="0.25">
      <c r="A37" s="30">
        <v>1333</v>
      </c>
      <c r="F37" s="111" t="s">
        <v>230</v>
      </c>
      <c r="G37" s="107">
        <f>SUM(_xlfn.ANCHORARRAY(G29))</f>
        <v>157</v>
      </c>
      <c r="H37" s="112">
        <f>SUM(H29:H36)</f>
        <v>156.99686287705751</v>
      </c>
      <c r="I37" s="113">
        <f>SUM(I29:I36)</f>
        <v>4.3012727828006216</v>
      </c>
    </row>
    <row r="38" spans="1:15" x14ac:dyDescent="0.25">
      <c r="A38" s="30">
        <v>1134</v>
      </c>
      <c r="H38" s="111" t="s">
        <v>225</v>
      </c>
      <c r="I38" s="161">
        <f xml:space="preserve"> 8 - 1- 2</f>
        <v>5</v>
      </c>
    </row>
    <row r="39" spans="1:15" x14ac:dyDescent="0.25">
      <c r="A39" s="30">
        <v>1246</v>
      </c>
      <c r="H39" s="111" t="s">
        <v>226</v>
      </c>
      <c r="I39" s="107">
        <f>_xlfn.CHISQ.DIST.RT(I37,I38)</f>
        <v>0.50690410537324748</v>
      </c>
    </row>
    <row r="40" spans="1:15" x14ac:dyDescent="0.25">
      <c r="A40" s="30">
        <v>1280</v>
      </c>
    </row>
    <row r="41" spans="1:15" ht="15.75" thickBot="1" x14ac:dyDescent="0.3">
      <c r="A41" s="30">
        <v>1341</v>
      </c>
    </row>
    <row r="42" spans="1:15" x14ac:dyDescent="0.25">
      <c r="A42" s="30">
        <v>1390</v>
      </c>
      <c r="F42" s="201" t="s">
        <v>269</v>
      </c>
      <c r="G42" s="202"/>
      <c r="H42" s="202"/>
      <c r="I42" s="202"/>
      <c r="J42" s="202"/>
      <c r="K42" s="202"/>
      <c r="L42" s="202"/>
      <c r="M42" s="202"/>
      <c r="N42" s="202"/>
      <c r="O42" s="203"/>
    </row>
    <row r="43" spans="1:15" x14ac:dyDescent="0.25">
      <c r="A43" s="30">
        <v>1243</v>
      </c>
      <c r="F43" s="204"/>
      <c r="G43" s="205"/>
      <c r="H43" s="205"/>
      <c r="I43" s="205"/>
      <c r="J43" s="205"/>
      <c r="K43" s="205"/>
      <c r="L43" s="205"/>
      <c r="M43" s="205"/>
      <c r="N43" s="205"/>
      <c r="O43" s="206"/>
    </row>
    <row r="44" spans="1:15" ht="15.75" thickBot="1" x14ac:dyDescent="0.3">
      <c r="A44" s="30">
        <v>1377</v>
      </c>
      <c r="F44" s="207"/>
      <c r="G44" s="208"/>
      <c r="H44" s="208"/>
      <c r="I44" s="208"/>
      <c r="J44" s="208"/>
      <c r="K44" s="208"/>
      <c r="L44" s="208"/>
      <c r="M44" s="208"/>
      <c r="N44" s="208"/>
      <c r="O44" s="209"/>
    </row>
    <row r="45" spans="1:15" x14ac:dyDescent="0.25">
      <c r="A45" s="30">
        <v>1366</v>
      </c>
    </row>
    <row r="46" spans="1:15" x14ac:dyDescent="0.25">
      <c r="A46" s="30">
        <v>1321</v>
      </c>
    </row>
    <row r="47" spans="1:15" x14ac:dyDescent="0.25">
      <c r="A47" s="30">
        <v>1259</v>
      </c>
    </row>
    <row r="48" spans="1:15" x14ac:dyDescent="0.25">
      <c r="A48" s="30">
        <v>1201</v>
      </c>
    </row>
    <row r="49" spans="1:1" x14ac:dyDescent="0.25">
      <c r="A49" s="30">
        <v>1202</v>
      </c>
    </row>
    <row r="50" spans="1:1" x14ac:dyDescent="0.25">
      <c r="A50" s="30">
        <v>1352</v>
      </c>
    </row>
    <row r="51" spans="1:1" x14ac:dyDescent="0.25">
      <c r="A51" s="30">
        <v>1375</v>
      </c>
    </row>
    <row r="52" spans="1:1" x14ac:dyDescent="0.25">
      <c r="A52" s="30">
        <v>1340</v>
      </c>
    </row>
    <row r="53" spans="1:1" x14ac:dyDescent="0.25">
      <c r="A53" s="30">
        <v>1332</v>
      </c>
    </row>
    <row r="54" spans="1:1" x14ac:dyDescent="0.25">
      <c r="A54" s="30">
        <v>1288</v>
      </c>
    </row>
    <row r="55" spans="1:1" x14ac:dyDescent="0.25">
      <c r="A55" s="30">
        <v>1278</v>
      </c>
    </row>
    <row r="56" spans="1:1" x14ac:dyDescent="0.25">
      <c r="A56" s="30">
        <v>1300</v>
      </c>
    </row>
    <row r="57" spans="1:1" x14ac:dyDescent="0.25">
      <c r="A57" s="30">
        <v>1391</v>
      </c>
    </row>
    <row r="58" spans="1:1" x14ac:dyDescent="0.25">
      <c r="A58" s="30">
        <v>1246</v>
      </c>
    </row>
    <row r="59" spans="1:1" x14ac:dyDescent="0.25">
      <c r="A59" s="30">
        <v>1287</v>
      </c>
    </row>
    <row r="60" spans="1:1" x14ac:dyDescent="0.25">
      <c r="A60" s="30">
        <v>1322</v>
      </c>
    </row>
    <row r="61" spans="1:1" x14ac:dyDescent="0.25">
      <c r="A61" s="30">
        <v>1296</v>
      </c>
    </row>
    <row r="62" spans="1:1" x14ac:dyDescent="0.25">
      <c r="A62" s="30">
        <v>1328</v>
      </c>
    </row>
    <row r="63" spans="1:1" x14ac:dyDescent="0.25">
      <c r="A63" s="30">
        <v>1260</v>
      </c>
    </row>
    <row r="64" spans="1:1" x14ac:dyDescent="0.25">
      <c r="A64" s="30">
        <v>1368</v>
      </c>
    </row>
    <row r="65" spans="1:1" x14ac:dyDescent="0.25">
      <c r="A65" s="30">
        <v>1230</v>
      </c>
    </row>
    <row r="66" spans="1:1" x14ac:dyDescent="0.25">
      <c r="A66" s="30">
        <v>1236</v>
      </c>
    </row>
    <row r="67" spans="1:1" x14ac:dyDescent="0.25">
      <c r="A67" s="30">
        <v>1231</v>
      </c>
    </row>
    <row r="68" spans="1:1" x14ac:dyDescent="0.25">
      <c r="A68" s="30">
        <v>1264</v>
      </c>
    </row>
    <row r="69" spans="1:1" x14ac:dyDescent="0.25">
      <c r="A69" s="30">
        <v>1307</v>
      </c>
    </row>
    <row r="70" spans="1:1" x14ac:dyDescent="0.25">
      <c r="A70" s="30">
        <v>1281</v>
      </c>
    </row>
    <row r="71" spans="1:1" x14ac:dyDescent="0.25">
      <c r="A71" s="30">
        <v>1201</v>
      </c>
    </row>
    <row r="72" spans="1:1" x14ac:dyDescent="0.25">
      <c r="A72" s="30">
        <v>1292</v>
      </c>
    </row>
    <row r="73" spans="1:1" x14ac:dyDescent="0.25">
      <c r="A73" s="30">
        <v>1343</v>
      </c>
    </row>
    <row r="74" spans="1:1" x14ac:dyDescent="0.25">
      <c r="A74" s="30">
        <v>1357</v>
      </c>
    </row>
    <row r="75" spans="1:1" x14ac:dyDescent="0.25">
      <c r="A75" s="30">
        <v>1428</v>
      </c>
    </row>
    <row r="76" spans="1:1" x14ac:dyDescent="0.25">
      <c r="A76" s="30">
        <v>1325</v>
      </c>
    </row>
    <row r="77" spans="1:1" x14ac:dyDescent="0.25">
      <c r="A77" s="30">
        <v>1383</v>
      </c>
    </row>
    <row r="78" spans="1:1" x14ac:dyDescent="0.25">
      <c r="A78" s="30">
        <v>1237</v>
      </c>
    </row>
    <row r="79" spans="1:1" x14ac:dyDescent="0.25">
      <c r="A79" s="30">
        <v>1255</v>
      </c>
    </row>
    <row r="80" spans="1:1" x14ac:dyDescent="0.25">
      <c r="A80" s="30">
        <v>1190</v>
      </c>
    </row>
    <row r="81" spans="1:1" x14ac:dyDescent="0.25">
      <c r="A81" s="30">
        <v>1260</v>
      </c>
    </row>
    <row r="82" spans="1:1" x14ac:dyDescent="0.25">
      <c r="A82" s="30">
        <v>1326</v>
      </c>
    </row>
    <row r="83" spans="1:1" x14ac:dyDescent="0.25">
      <c r="A83" s="30">
        <v>1342</v>
      </c>
    </row>
    <row r="84" spans="1:1" x14ac:dyDescent="0.25">
      <c r="A84" s="30">
        <v>1215</v>
      </c>
    </row>
    <row r="85" spans="1:1" x14ac:dyDescent="0.25">
      <c r="A85" s="30">
        <v>1356</v>
      </c>
    </row>
    <row r="86" spans="1:1" x14ac:dyDescent="0.25">
      <c r="A86" s="30">
        <v>1263</v>
      </c>
    </row>
    <row r="87" spans="1:1" x14ac:dyDescent="0.25">
      <c r="A87" s="30">
        <v>1267</v>
      </c>
    </row>
    <row r="88" spans="1:1" x14ac:dyDescent="0.25">
      <c r="A88" s="30">
        <v>1240</v>
      </c>
    </row>
    <row r="89" spans="1:1" x14ac:dyDescent="0.25">
      <c r="A89" s="30">
        <v>1305</v>
      </c>
    </row>
    <row r="90" spans="1:1" x14ac:dyDescent="0.25">
      <c r="A90" s="30">
        <v>1274</v>
      </c>
    </row>
    <row r="91" spans="1:1" x14ac:dyDescent="0.25">
      <c r="A91" s="30">
        <v>1242</v>
      </c>
    </row>
    <row r="92" spans="1:1" x14ac:dyDescent="0.25">
      <c r="A92" s="30">
        <v>1240</v>
      </c>
    </row>
    <row r="93" spans="1:1" x14ac:dyDescent="0.25">
      <c r="A93" s="30">
        <v>1264</v>
      </c>
    </row>
    <row r="94" spans="1:1" x14ac:dyDescent="0.25">
      <c r="A94" s="30">
        <v>1201</v>
      </c>
    </row>
    <row r="95" spans="1:1" x14ac:dyDescent="0.25">
      <c r="A95" s="30">
        <v>1313</v>
      </c>
    </row>
    <row r="96" spans="1:1" x14ac:dyDescent="0.25">
      <c r="A96" s="30">
        <v>1207</v>
      </c>
    </row>
    <row r="97" spans="1:1" x14ac:dyDescent="0.25">
      <c r="A97" s="30">
        <v>1473</v>
      </c>
    </row>
    <row r="98" spans="1:1" x14ac:dyDescent="0.25">
      <c r="A98" s="30">
        <v>1310</v>
      </c>
    </row>
    <row r="99" spans="1:1" x14ac:dyDescent="0.25">
      <c r="A99" s="30">
        <v>1240</v>
      </c>
    </row>
    <row r="100" spans="1:1" x14ac:dyDescent="0.25">
      <c r="A100" s="30">
        <v>1336</v>
      </c>
    </row>
    <row r="101" spans="1:1" x14ac:dyDescent="0.25">
      <c r="A101" s="30">
        <v>1463</v>
      </c>
    </row>
    <row r="102" spans="1:1" x14ac:dyDescent="0.25">
      <c r="A102" s="30">
        <v>1206</v>
      </c>
    </row>
    <row r="103" spans="1:1" x14ac:dyDescent="0.25">
      <c r="A103" s="30">
        <v>1312</v>
      </c>
    </row>
    <row r="104" spans="1:1" x14ac:dyDescent="0.25">
      <c r="A104" s="30">
        <v>1360</v>
      </c>
    </row>
    <row r="105" spans="1:1" x14ac:dyDescent="0.25">
      <c r="A105" s="30">
        <v>1234</v>
      </c>
    </row>
    <row r="106" spans="1:1" x14ac:dyDescent="0.25">
      <c r="A106" s="30">
        <v>1387</v>
      </c>
    </row>
    <row r="107" spans="1:1" x14ac:dyDescent="0.25">
      <c r="A107" s="30">
        <v>1276</v>
      </c>
    </row>
    <row r="108" spans="1:1" x14ac:dyDescent="0.25">
      <c r="A108" s="30">
        <v>1228</v>
      </c>
    </row>
    <row r="109" spans="1:1" x14ac:dyDescent="0.25">
      <c r="A109" s="30">
        <v>1297</v>
      </c>
    </row>
    <row r="110" spans="1:1" x14ac:dyDescent="0.25">
      <c r="A110" s="30">
        <v>1237</v>
      </c>
    </row>
    <row r="111" spans="1:1" x14ac:dyDescent="0.25">
      <c r="A111" s="30">
        <v>1283</v>
      </c>
    </row>
    <row r="112" spans="1:1" x14ac:dyDescent="0.25">
      <c r="A112" s="30">
        <v>1371</v>
      </c>
    </row>
    <row r="113" spans="1:1" x14ac:dyDescent="0.25">
      <c r="A113" s="30">
        <v>1291</v>
      </c>
    </row>
    <row r="114" spans="1:1" x14ac:dyDescent="0.25">
      <c r="A114" s="30">
        <v>1285</v>
      </c>
    </row>
    <row r="115" spans="1:1" x14ac:dyDescent="0.25">
      <c r="A115" s="30">
        <v>1271</v>
      </c>
    </row>
    <row r="116" spans="1:1" x14ac:dyDescent="0.25">
      <c r="A116" s="30">
        <v>1334</v>
      </c>
    </row>
    <row r="117" spans="1:1" x14ac:dyDescent="0.25">
      <c r="A117" s="30">
        <v>1298</v>
      </c>
    </row>
    <row r="118" spans="1:1" x14ac:dyDescent="0.25">
      <c r="A118" s="30">
        <v>1315</v>
      </c>
    </row>
    <row r="119" spans="1:1" x14ac:dyDescent="0.25">
      <c r="A119" s="30">
        <v>1243</v>
      </c>
    </row>
    <row r="120" spans="1:1" x14ac:dyDescent="0.25">
      <c r="A120" s="30">
        <v>1254</v>
      </c>
    </row>
    <row r="121" spans="1:1" x14ac:dyDescent="0.25">
      <c r="A121" s="30">
        <v>1242</v>
      </c>
    </row>
    <row r="122" spans="1:1" x14ac:dyDescent="0.25">
      <c r="A122" s="30">
        <v>1328</v>
      </c>
    </row>
    <row r="123" spans="1:1" x14ac:dyDescent="0.25">
      <c r="A123" s="30">
        <v>1253</v>
      </c>
    </row>
    <row r="124" spans="1:1" x14ac:dyDescent="0.25">
      <c r="A124" s="30">
        <v>1305</v>
      </c>
    </row>
    <row r="125" spans="1:1" x14ac:dyDescent="0.25">
      <c r="A125" s="30">
        <v>1393</v>
      </c>
    </row>
    <row r="126" spans="1:1" x14ac:dyDescent="0.25">
      <c r="A126" s="30">
        <v>1246</v>
      </c>
    </row>
    <row r="127" spans="1:1" x14ac:dyDescent="0.25">
      <c r="A127" s="30">
        <v>1245</v>
      </c>
    </row>
    <row r="128" spans="1:1" x14ac:dyDescent="0.25">
      <c r="A128" s="30">
        <v>1291</v>
      </c>
    </row>
    <row r="129" spans="1:1" x14ac:dyDescent="0.25">
      <c r="A129" s="30">
        <v>1210</v>
      </c>
    </row>
    <row r="130" spans="1:1" x14ac:dyDescent="0.25">
      <c r="A130" s="30">
        <v>1346</v>
      </c>
    </row>
    <row r="131" spans="1:1" x14ac:dyDescent="0.25">
      <c r="A131" s="30">
        <v>1277</v>
      </c>
    </row>
    <row r="132" spans="1:1" x14ac:dyDescent="0.25">
      <c r="A132" s="30">
        <v>1291</v>
      </c>
    </row>
    <row r="133" spans="1:1" x14ac:dyDescent="0.25">
      <c r="A133" s="30">
        <v>1227</v>
      </c>
    </row>
    <row r="134" spans="1:1" x14ac:dyDescent="0.25">
      <c r="A134" s="30">
        <v>1227</v>
      </c>
    </row>
    <row r="135" spans="1:1" x14ac:dyDescent="0.25">
      <c r="A135" s="30">
        <v>1241</v>
      </c>
    </row>
    <row r="136" spans="1:1" x14ac:dyDescent="0.25">
      <c r="A136" s="30">
        <v>1367</v>
      </c>
    </row>
    <row r="137" spans="1:1" x14ac:dyDescent="0.25">
      <c r="A137" s="30">
        <v>1186</v>
      </c>
    </row>
    <row r="138" spans="1:1" x14ac:dyDescent="0.25">
      <c r="A138" s="30">
        <v>1295</v>
      </c>
    </row>
    <row r="139" spans="1:1" x14ac:dyDescent="0.25">
      <c r="A139" s="30">
        <v>1234</v>
      </c>
    </row>
    <row r="140" spans="1:1" x14ac:dyDescent="0.25">
      <c r="A140" s="30">
        <v>1345</v>
      </c>
    </row>
    <row r="141" spans="1:1" x14ac:dyDescent="0.25">
      <c r="A141" s="30">
        <v>1284</v>
      </c>
    </row>
    <row r="142" spans="1:1" x14ac:dyDescent="0.25">
      <c r="A142" s="30">
        <v>1373</v>
      </c>
    </row>
    <row r="143" spans="1:1" x14ac:dyDescent="0.25">
      <c r="A143" s="30">
        <v>1333</v>
      </c>
    </row>
    <row r="144" spans="1:1" x14ac:dyDescent="0.25">
      <c r="A144" s="30">
        <v>1293</v>
      </c>
    </row>
    <row r="145" spans="1:1" x14ac:dyDescent="0.25">
      <c r="A145" s="30">
        <v>1427</v>
      </c>
    </row>
    <row r="146" spans="1:1" x14ac:dyDescent="0.25">
      <c r="A146" s="30">
        <v>1258</v>
      </c>
    </row>
    <row r="147" spans="1:1" x14ac:dyDescent="0.25">
      <c r="A147" s="30">
        <v>1327</v>
      </c>
    </row>
    <row r="148" spans="1:1" x14ac:dyDescent="0.25">
      <c r="A148" s="30">
        <v>1322</v>
      </c>
    </row>
    <row r="149" spans="1:1" x14ac:dyDescent="0.25">
      <c r="A149" s="30">
        <v>1207</v>
      </c>
    </row>
    <row r="150" spans="1:1" x14ac:dyDescent="0.25">
      <c r="A150" s="30">
        <v>1292</v>
      </c>
    </row>
    <row r="151" spans="1:1" x14ac:dyDescent="0.25">
      <c r="A151" s="30">
        <v>1273</v>
      </c>
    </row>
    <row r="152" spans="1:1" x14ac:dyDescent="0.25">
      <c r="A152" s="30">
        <v>1290</v>
      </c>
    </row>
    <row r="153" spans="1:1" x14ac:dyDescent="0.25">
      <c r="A153" s="30">
        <v>1321</v>
      </c>
    </row>
    <row r="154" spans="1:1" x14ac:dyDescent="0.25">
      <c r="A154" s="30">
        <v>1341</v>
      </c>
    </row>
    <row r="155" spans="1:1" x14ac:dyDescent="0.25">
      <c r="A155" s="30">
        <v>1275</v>
      </c>
    </row>
    <row r="156" spans="1:1" x14ac:dyDescent="0.25">
      <c r="A156" s="30">
        <v>1270</v>
      </c>
    </row>
    <row r="157" spans="1:1" x14ac:dyDescent="0.25">
      <c r="A157" s="30">
        <v>1291</v>
      </c>
    </row>
    <row r="158" spans="1:1" x14ac:dyDescent="0.25">
      <c r="A158" s="30">
        <v>1287</v>
      </c>
    </row>
    <row r="159" spans="1:1" x14ac:dyDescent="0.25">
      <c r="A159" s="30">
        <v>1294</v>
      </c>
    </row>
    <row r="160" spans="1:1" x14ac:dyDescent="0.25">
      <c r="A160" s="30">
        <v>1273</v>
      </c>
    </row>
  </sheetData>
  <mergeCells count="1">
    <mergeCell ref="F42:O4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60"/>
  <sheetViews>
    <sheetView topLeftCell="A28" workbookViewId="0">
      <selection activeCell="F40" sqref="F40"/>
    </sheetView>
  </sheetViews>
  <sheetFormatPr defaultRowHeight="15" x14ac:dyDescent="0.25"/>
  <cols>
    <col min="1" max="1" width="12.85546875" customWidth="1"/>
    <col min="4" max="4" width="18.42578125" customWidth="1"/>
    <col min="5" max="5" width="24.85546875" customWidth="1"/>
    <col min="6" max="6" width="12" customWidth="1"/>
    <col min="7" max="7" width="21" customWidth="1"/>
    <col min="8" max="8" width="16.42578125" customWidth="1"/>
  </cols>
  <sheetData>
    <row r="2" spans="1:5" ht="15.75" thickBot="1" x14ac:dyDescent="0.3"/>
    <row r="3" spans="1:5" ht="30.75" thickBot="1" x14ac:dyDescent="0.3">
      <c r="A3" s="23" t="s">
        <v>19</v>
      </c>
    </row>
    <row r="4" spans="1:5" x14ac:dyDescent="0.25">
      <c r="A4" s="25">
        <v>371</v>
      </c>
    </row>
    <row r="5" spans="1:5" x14ac:dyDescent="0.25">
      <c r="A5" s="30">
        <v>30</v>
      </c>
    </row>
    <row r="6" spans="1:5" x14ac:dyDescent="0.25">
      <c r="A6" s="30">
        <v>116</v>
      </c>
    </row>
    <row r="7" spans="1:5" x14ac:dyDescent="0.25">
      <c r="A7" s="30">
        <v>282</v>
      </c>
    </row>
    <row r="8" spans="1:5" x14ac:dyDescent="0.25">
      <c r="A8" s="30">
        <v>66</v>
      </c>
    </row>
    <row r="9" spans="1:5" x14ac:dyDescent="0.25">
      <c r="A9" s="30">
        <v>240</v>
      </c>
      <c r="D9" s="104" t="s">
        <v>19</v>
      </c>
      <c r="E9" s="104"/>
    </row>
    <row r="10" spans="1:5" x14ac:dyDescent="0.25">
      <c r="A10" s="30">
        <v>65</v>
      </c>
      <c r="D10" s="105"/>
      <c r="E10" s="105"/>
    </row>
    <row r="11" spans="1:5" x14ac:dyDescent="0.25">
      <c r="A11" s="30">
        <v>33</v>
      </c>
      <c r="D11" s="105" t="s">
        <v>211</v>
      </c>
      <c r="E11" s="105">
        <v>232.52229299363057</v>
      </c>
    </row>
    <row r="12" spans="1:5" x14ac:dyDescent="0.25">
      <c r="A12" s="30">
        <v>121</v>
      </c>
      <c r="D12" s="105" t="s">
        <v>212</v>
      </c>
      <c r="E12" s="105">
        <v>11.348619445447733</v>
      </c>
    </row>
    <row r="13" spans="1:5" x14ac:dyDescent="0.25">
      <c r="A13" s="30">
        <v>63</v>
      </c>
      <c r="D13" s="105" t="s">
        <v>213</v>
      </c>
      <c r="E13" s="105">
        <v>227</v>
      </c>
    </row>
    <row r="14" spans="1:5" x14ac:dyDescent="0.25">
      <c r="A14" s="30">
        <v>125</v>
      </c>
      <c r="D14" s="105" t="s">
        <v>214</v>
      </c>
      <c r="E14" s="105">
        <v>466</v>
      </c>
    </row>
    <row r="15" spans="1:5" x14ac:dyDescent="0.25">
      <c r="A15" s="30">
        <v>61</v>
      </c>
      <c r="D15" s="105" t="s">
        <v>215</v>
      </c>
      <c r="E15" s="105">
        <v>142.19779407874907</v>
      </c>
    </row>
    <row r="16" spans="1:5" x14ac:dyDescent="0.25">
      <c r="A16" s="30">
        <v>163</v>
      </c>
      <c r="D16" s="105" t="s">
        <v>216</v>
      </c>
      <c r="E16" s="105">
        <v>20220.212640862326</v>
      </c>
    </row>
    <row r="17" spans="1:8" x14ac:dyDescent="0.25">
      <c r="A17" s="30">
        <v>302</v>
      </c>
      <c r="D17" s="105" t="s">
        <v>217</v>
      </c>
      <c r="E17" s="105">
        <v>-1.2012201873070814</v>
      </c>
    </row>
    <row r="18" spans="1:8" x14ac:dyDescent="0.25">
      <c r="A18" s="30">
        <v>67</v>
      </c>
      <c r="D18" s="105" t="s">
        <v>218</v>
      </c>
      <c r="E18" s="105">
        <v>0.14681648801158931</v>
      </c>
    </row>
    <row r="19" spans="1:8" x14ac:dyDescent="0.25">
      <c r="A19" s="30">
        <v>357</v>
      </c>
      <c r="D19" s="105" t="s">
        <v>219</v>
      </c>
      <c r="E19" s="105">
        <v>492</v>
      </c>
    </row>
    <row r="20" spans="1:8" x14ac:dyDescent="0.25">
      <c r="A20" s="30">
        <v>291</v>
      </c>
      <c r="D20" s="105" t="s">
        <v>220</v>
      </c>
      <c r="E20" s="105">
        <v>4</v>
      </c>
    </row>
    <row r="21" spans="1:8" x14ac:dyDescent="0.25">
      <c r="A21" s="30">
        <v>102</v>
      </c>
      <c r="D21" s="105" t="s">
        <v>221</v>
      </c>
      <c r="E21" s="105">
        <v>496</v>
      </c>
    </row>
    <row r="22" spans="1:8" x14ac:dyDescent="0.25">
      <c r="A22" s="30">
        <v>16</v>
      </c>
      <c r="D22" s="105" t="s">
        <v>222</v>
      </c>
      <c r="E22" s="105">
        <v>36506</v>
      </c>
    </row>
    <row r="23" spans="1:8" x14ac:dyDescent="0.25">
      <c r="A23" s="30">
        <v>426</v>
      </c>
      <c r="D23" s="105" t="s">
        <v>223</v>
      </c>
      <c r="E23" s="105">
        <v>157</v>
      </c>
    </row>
    <row r="24" spans="1:8" x14ac:dyDescent="0.25">
      <c r="A24" s="30">
        <v>334</v>
      </c>
    </row>
    <row r="25" spans="1:8" x14ac:dyDescent="0.25">
      <c r="A25" s="30">
        <v>247</v>
      </c>
    </row>
    <row r="26" spans="1:8" x14ac:dyDescent="0.25">
      <c r="A26" s="30">
        <v>327</v>
      </c>
    </row>
    <row r="27" spans="1:8" x14ac:dyDescent="0.25">
      <c r="A27" s="30">
        <v>171</v>
      </c>
      <c r="F27" s="103" t="s">
        <v>235</v>
      </c>
      <c r="G27" s="103">
        <v>50</v>
      </c>
    </row>
    <row r="28" spans="1:8" x14ac:dyDescent="0.25">
      <c r="A28" s="30">
        <v>39</v>
      </c>
    </row>
    <row r="29" spans="1:8" ht="30" x14ac:dyDescent="0.25">
      <c r="A29" s="30">
        <v>443</v>
      </c>
      <c r="E29" s="115" t="s">
        <v>224</v>
      </c>
      <c r="F29" s="115" t="s">
        <v>232</v>
      </c>
      <c r="G29" s="115" t="s">
        <v>233</v>
      </c>
      <c r="H29" s="115" t="s">
        <v>234</v>
      </c>
    </row>
    <row r="30" spans="1:8" x14ac:dyDescent="0.25">
      <c r="A30" s="30">
        <v>232</v>
      </c>
      <c r="E30" s="53">
        <f>E20+G27</f>
        <v>54</v>
      </c>
      <c r="F30" s="53" cm="1">
        <f t="array" ref="F30:F40">FREQUENCY(A4:A160,E30:E39)</f>
        <v>15</v>
      </c>
      <c r="G30" s="53">
        <v>15.7</v>
      </c>
      <c r="H30" s="117">
        <f t="shared" ref="H30:H40" si="0">(F30-G30)^2/$F$41</f>
        <v>3.1210191082802485E-3</v>
      </c>
    </row>
    <row r="31" spans="1:8" x14ac:dyDescent="0.25">
      <c r="A31" s="30">
        <v>97</v>
      </c>
      <c r="E31" s="53">
        <f>E30+50</f>
        <v>104</v>
      </c>
      <c r="F31" s="53">
        <v>22</v>
      </c>
      <c r="G31" s="53">
        <v>15.7</v>
      </c>
      <c r="H31" s="117">
        <f t="shared" si="0"/>
        <v>0.25280254777070071</v>
      </c>
    </row>
    <row r="32" spans="1:8" x14ac:dyDescent="0.25">
      <c r="A32" s="30">
        <v>390</v>
      </c>
      <c r="E32" s="53">
        <f t="shared" ref="E32:E40" si="1">E31+50</f>
        <v>154</v>
      </c>
      <c r="F32" s="53">
        <v>22</v>
      </c>
      <c r="G32" s="53">
        <v>15.7</v>
      </c>
      <c r="H32" s="117">
        <f t="shared" si="0"/>
        <v>0.25280254777070071</v>
      </c>
    </row>
    <row r="33" spans="1:17" x14ac:dyDescent="0.25">
      <c r="A33" s="30">
        <v>419</v>
      </c>
      <c r="E33" s="53">
        <f t="shared" si="1"/>
        <v>204</v>
      </c>
      <c r="F33" s="53">
        <v>12</v>
      </c>
      <c r="G33" s="53">
        <v>15.7</v>
      </c>
      <c r="H33" s="117">
        <f t="shared" si="0"/>
        <v>8.7197452229299324E-2</v>
      </c>
    </row>
    <row r="34" spans="1:17" x14ac:dyDescent="0.25">
      <c r="A34" s="30">
        <v>325</v>
      </c>
      <c r="E34" s="53">
        <f t="shared" si="1"/>
        <v>254</v>
      </c>
      <c r="F34" s="53">
        <v>18</v>
      </c>
      <c r="G34" s="53">
        <v>15.7</v>
      </c>
      <c r="H34" s="117">
        <f t="shared" si="0"/>
        <v>3.3694267515923589E-2</v>
      </c>
    </row>
    <row r="35" spans="1:17" x14ac:dyDescent="0.25">
      <c r="A35" s="30">
        <v>244</v>
      </c>
      <c r="E35" s="53">
        <f t="shared" si="1"/>
        <v>304</v>
      </c>
      <c r="F35" s="53">
        <v>13</v>
      </c>
      <c r="G35" s="53">
        <v>15.7</v>
      </c>
      <c r="H35" s="117">
        <f t="shared" si="0"/>
        <v>4.6433121019108257E-2</v>
      </c>
    </row>
    <row r="36" spans="1:17" x14ac:dyDescent="0.25">
      <c r="A36" s="30">
        <v>63</v>
      </c>
      <c r="E36" s="53">
        <f t="shared" si="1"/>
        <v>354</v>
      </c>
      <c r="F36" s="53">
        <v>20</v>
      </c>
      <c r="G36" s="53">
        <v>15.7</v>
      </c>
      <c r="H36" s="117">
        <f t="shared" si="0"/>
        <v>0.11777070063694271</v>
      </c>
    </row>
    <row r="37" spans="1:17" x14ac:dyDescent="0.25">
      <c r="A37" s="30">
        <v>346</v>
      </c>
      <c r="E37" s="53">
        <f t="shared" si="1"/>
        <v>404</v>
      </c>
      <c r="F37" s="53">
        <v>10</v>
      </c>
      <c r="G37" s="53">
        <v>15.7</v>
      </c>
      <c r="H37" s="117">
        <f t="shared" si="0"/>
        <v>0.20694267515923565</v>
      </c>
    </row>
    <row r="38" spans="1:17" x14ac:dyDescent="0.25">
      <c r="A38" s="30">
        <v>139</v>
      </c>
      <c r="E38" s="53">
        <f t="shared" si="1"/>
        <v>454</v>
      </c>
      <c r="F38" s="53">
        <v>14</v>
      </c>
      <c r="G38" s="53">
        <v>15.7</v>
      </c>
      <c r="H38" s="117">
        <f t="shared" si="0"/>
        <v>1.8407643312101894E-2</v>
      </c>
    </row>
    <row r="39" spans="1:17" x14ac:dyDescent="0.25">
      <c r="A39" s="30">
        <v>399</v>
      </c>
      <c r="E39" s="53">
        <f t="shared" si="1"/>
        <v>504</v>
      </c>
      <c r="F39" s="53">
        <v>11</v>
      </c>
      <c r="G39" s="53">
        <v>15.7</v>
      </c>
      <c r="H39" s="117">
        <f t="shared" si="0"/>
        <v>0.14070063694267512</v>
      </c>
    </row>
    <row r="40" spans="1:17" x14ac:dyDescent="0.25">
      <c r="A40" s="30">
        <v>56</v>
      </c>
      <c r="E40" s="53">
        <f t="shared" si="1"/>
        <v>554</v>
      </c>
      <c r="F40" s="53">
        <v>0</v>
      </c>
      <c r="G40" s="53">
        <v>0</v>
      </c>
      <c r="H40" s="53">
        <f t="shared" si="0"/>
        <v>0</v>
      </c>
    </row>
    <row r="41" spans="1:17" x14ac:dyDescent="0.25">
      <c r="A41" s="30">
        <v>56</v>
      </c>
      <c r="E41" s="111" t="s">
        <v>230</v>
      </c>
      <c r="F41" s="107">
        <f>SUM(F30:F40)</f>
        <v>157</v>
      </c>
      <c r="G41" s="107">
        <v>157</v>
      </c>
      <c r="H41" s="113">
        <f>SUM(H30:H39)</f>
        <v>1.1598726114649682</v>
      </c>
    </row>
    <row r="42" spans="1:17" x14ac:dyDescent="0.25">
      <c r="A42" s="30">
        <v>6</v>
      </c>
      <c r="E42" s="107"/>
      <c r="F42" s="107"/>
      <c r="G42" s="111" t="s">
        <v>225</v>
      </c>
      <c r="H42" s="107">
        <f>11-2-1</f>
        <v>8</v>
      </c>
      <c r="Q42" s="53"/>
    </row>
    <row r="43" spans="1:17" x14ac:dyDescent="0.25">
      <c r="A43" s="30">
        <v>449</v>
      </c>
      <c r="E43" s="107"/>
      <c r="F43" s="107"/>
      <c r="G43" s="116" t="s">
        <v>226</v>
      </c>
      <c r="H43" s="113">
        <f>_xlfn.CHISQ.DIST.RT(H41,H42)</f>
        <v>0.99702263231607258</v>
      </c>
    </row>
    <row r="44" spans="1:17" x14ac:dyDescent="0.25">
      <c r="A44" s="30">
        <v>200</v>
      </c>
    </row>
    <row r="45" spans="1:17" ht="15.75" thickBot="1" x14ac:dyDescent="0.3">
      <c r="A45" s="30">
        <v>53</v>
      </c>
    </row>
    <row r="46" spans="1:17" x14ac:dyDescent="0.25">
      <c r="A46" s="30">
        <v>466</v>
      </c>
      <c r="E46" s="201" t="s">
        <v>236</v>
      </c>
      <c r="F46" s="202"/>
      <c r="G46" s="202"/>
      <c r="H46" s="202"/>
      <c r="I46" s="202"/>
      <c r="J46" s="202"/>
      <c r="K46" s="202"/>
      <c r="L46" s="202"/>
      <c r="M46" s="202"/>
      <c r="N46" s="203"/>
    </row>
    <row r="47" spans="1:17" x14ac:dyDescent="0.25">
      <c r="A47" s="30">
        <v>227</v>
      </c>
      <c r="E47" s="204"/>
      <c r="F47" s="205"/>
      <c r="G47" s="205"/>
      <c r="H47" s="205"/>
      <c r="I47" s="205"/>
      <c r="J47" s="205"/>
      <c r="K47" s="205"/>
      <c r="L47" s="205"/>
      <c r="M47" s="205"/>
      <c r="N47" s="206"/>
    </row>
    <row r="48" spans="1:17" ht="15.75" thickBot="1" x14ac:dyDescent="0.3">
      <c r="A48" s="30">
        <v>96</v>
      </c>
      <c r="E48" s="207"/>
      <c r="F48" s="208"/>
      <c r="G48" s="208"/>
      <c r="H48" s="208"/>
      <c r="I48" s="208"/>
      <c r="J48" s="208"/>
      <c r="K48" s="208"/>
      <c r="L48" s="208"/>
      <c r="M48" s="208"/>
      <c r="N48" s="209"/>
    </row>
    <row r="49" spans="1:1" x14ac:dyDescent="0.25">
      <c r="A49" s="30">
        <v>55</v>
      </c>
    </row>
    <row r="50" spans="1:1" x14ac:dyDescent="0.25">
      <c r="A50" s="30">
        <v>110</v>
      </c>
    </row>
    <row r="51" spans="1:1" x14ac:dyDescent="0.25">
      <c r="A51" s="30">
        <v>329</v>
      </c>
    </row>
    <row r="52" spans="1:1" x14ac:dyDescent="0.25">
      <c r="A52" s="30">
        <v>466</v>
      </c>
    </row>
    <row r="53" spans="1:1" x14ac:dyDescent="0.25">
      <c r="A53" s="30">
        <v>363</v>
      </c>
    </row>
    <row r="54" spans="1:1" x14ac:dyDescent="0.25">
      <c r="A54" s="30">
        <v>431</v>
      </c>
    </row>
    <row r="55" spans="1:1" x14ac:dyDescent="0.25">
      <c r="A55" s="30">
        <v>338</v>
      </c>
    </row>
    <row r="56" spans="1:1" x14ac:dyDescent="0.25">
      <c r="A56" s="30">
        <v>493</v>
      </c>
    </row>
    <row r="57" spans="1:1" x14ac:dyDescent="0.25">
      <c r="A57" s="30">
        <v>290</v>
      </c>
    </row>
    <row r="58" spans="1:1" x14ac:dyDescent="0.25">
      <c r="A58" s="30">
        <v>389</v>
      </c>
    </row>
    <row r="59" spans="1:1" x14ac:dyDescent="0.25">
      <c r="A59" s="30">
        <v>285</v>
      </c>
    </row>
    <row r="60" spans="1:1" x14ac:dyDescent="0.25">
      <c r="A60" s="30">
        <v>209</v>
      </c>
    </row>
    <row r="61" spans="1:1" x14ac:dyDescent="0.25">
      <c r="A61" s="30">
        <v>347</v>
      </c>
    </row>
    <row r="62" spans="1:1" x14ac:dyDescent="0.25">
      <c r="A62" s="30">
        <v>496</v>
      </c>
    </row>
    <row r="63" spans="1:1" x14ac:dyDescent="0.25">
      <c r="A63" s="30">
        <v>297</v>
      </c>
    </row>
    <row r="64" spans="1:1" x14ac:dyDescent="0.25">
      <c r="A64" s="30">
        <v>130</v>
      </c>
    </row>
    <row r="65" spans="1:1" x14ac:dyDescent="0.25">
      <c r="A65" s="30">
        <v>111</v>
      </c>
    </row>
    <row r="66" spans="1:1" x14ac:dyDescent="0.25">
      <c r="A66" s="30">
        <v>458</v>
      </c>
    </row>
    <row r="67" spans="1:1" x14ac:dyDescent="0.25">
      <c r="A67" s="30">
        <v>466</v>
      </c>
    </row>
    <row r="68" spans="1:1" x14ac:dyDescent="0.25">
      <c r="A68" s="30">
        <v>179</v>
      </c>
    </row>
    <row r="69" spans="1:1" x14ac:dyDescent="0.25">
      <c r="A69" s="30">
        <v>337</v>
      </c>
    </row>
    <row r="70" spans="1:1" x14ac:dyDescent="0.25">
      <c r="A70" s="30">
        <v>91</v>
      </c>
    </row>
    <row r="71" spans="1:1" x14ac:dyDescent="0.25">
      <c r="A71" s="30">
        <v>354</v>
      </c>
    </row>
    <row r="72" spans="1:1" x14ac:dyDescent="0.25">
      <c r="A72" s="30">
        <v>420</v>
      </c>
    </row>
    <row r="73" spans="1:1" x14ac:dyDescent="0.25">
      <c r="A73" s="30">
        <v>353</v>
      </c>
    </row>
    <row r="74" spans="1:1" x14ac:dyDescent="0.25">
      <c r="A74" s="30">
        <v>357</v>
      </c>
    </row>
    <row r="75" spans="1:1" x14ac:dyDescent="0.25">
      <c r="A75" s="30">
        <v>253</v>
      </c>
    </row>
    <row r="76" spans="1:1" x14ac:dyDescent="0.25">
      <c r="A76" s="30">
        <v>212</v>
      </c>
    </row>
    <row r="77" spans="1:1" x14ac:dyDescent="0.25">
      <c r="A77" s="30">
        <v>137</v>
      </c>
    </row>
    <row r="78" spans="1:1" x14ac:dyDescent="0.25">
      <c r="A78" s="30">
        <v>300</v>
      </c>
    </row>
    <row r="79" spans="1:1" x14ac:dyDescent="0.25">
      <c r="A79" s="30">
        <v>325</v>
      </c>
    </row>
    <row r="80" spans="1:1" x14ac:dyDescent="0.25">
      <c r="A80" s="30">
        <v>12</v>
      </c>
    </row>
    <row r="81" spans="1:1" x14ac:dyDescent="0.25">
      <c r="A81" s="30">
        <v>229</v>
      </c>
    </row>
    <row r="82" spans="1:1" x14ac:dyDescent="0.25">
      <c r="A82" s="30">
        <v>327</v>
      </c>
    </row>
    <row r="83" spans="1:1" x14ac:dyDescent="0.25">
      <c r="A83" s="30">
        <v>406</v>
      </c>
    </row>
    <row r="84" spans="1:1" x14ac:dyDescent="0.25">
      <c r="A84" s="30">
        <v>64</v>
      </c>
    </row>
    <row r="85" spans="1:1" x14ac:dyDescent="0.25">
      <c r="A85" s="30">
        <v>192</v>
      </c>
    </row>
    <row r="86" spans="1:1" x14ac:dyDescent="0.25">
      <c r="A86" s="30">
        <v>307</v>
      </c>
    </row>
    <row r="87" spans="1:1" x14ac:dyDescent="0.25">
      <c r="A87" s="30">
        <v>164</v>
      </c>
    </row>
    <row r="88" spans="1:1" x14ac:dyDescent="0.25">
      <c r="A88" s="30">
        <v>183</v>
      </c>
    </row>
    <row r="89" spans="1:1" x14ac:dyDescent="0.25">
      <c r="A89" s="30">
        <v>228</v>
      </c>
    </row>
    <row r="90" spans="1:1" x14ac:dyDescent="0.25">
      <c r="A90" s="30">
        <v>115</v>
      </c>
    </row>
    <row r="91" spans="1:1" x14ac:dyDescent="0.25">
      <c r="A91" s="30">
        <v>267</v>
      </c>
    </row>
    <row r="92" spans="1:1" x14ac:dyDescent="0.25">
      <c r="A92" s="30">
        <v>49</v>
      </c>
    </row>
    <row r="93" spans="1:1" x14ac:dyDescent="0.25">
      <c r="A93" s="30">
        <v>96</v>
      </c>
    </row>
    <row r="94" spans="1:1" x14ac:dyDescent="0.25">
      <c r="A94" s="30">
        <v>476</v>
      </c>
    </row>
    <row r="95" spans="1:1" x14ac:dyDescent="0.25">
      <c r="A95" s="30">
        <v>318</v>
      </c>
    </row>
    <row r="96" spans="1:1" x14ac:dyDescent="0.25">
      <c r="A96" s="30">
        <v>134</v>
      </c>
    </row>
    <row r="97" spans="1:1" x14ac:dyDescent="0.25">
      <c r="A97" s="30">
        <v>486</v>
      </c>
    </row>
    <row r="98" spans="1:1" x14ac:dyDescent="0.25">
      <c r="A98" s="30">
        <v>241</v>
      </c>
    </row>
    <row r="99" spans="1:1" x14ac:dyDescent="0.25">
      <c r="A99" s="30">
        <v>400</v>
      </c>
    </row>
    <row r="100" spans="1:1" x14ac:dyDescent="0.25">
      <c r="A100" s="30">
        <v>68</v>
      </c>
    </row>
    <row r="101" spans="1:1" x14ac:dyDescent="0.25">
      <c r="A101" s="30">
        <v>422</v>
      </c>
    </row>
    <row r="102" spans="1:1" x14ac:dyDescent="0.25">
      <c r="A102" s="30">
        <v>342</v>
      </c>
    </row>
    <row r="103" spans="1:1" x14ac:dyDescent="0.25">
      <c r="A103" s="30">
        <v>112</v>
      </c>
    </row>
    <row r="104" spans="1:1" x14ac:dyDescent="0.25">
      <c r="A104" s="30">
        <v>209</v>
      </c>
    </row>
    <row r="105" spans="1:1" x14ac:dyDescent="0.25">
      <c r="A105" s="30">
        <v>228</v>
      </c>
    </row>
    <row r="106" spans="1:1" x14ac:dyDescent="0.25">
      <c r="A106" s="30">
        <v>223</v>
      </c>
    </row>
    <row r="107" spans="1:1" x14ac:dyDescent="0.25">
      <c r="A107" s="30">
        <v>70</v>
      </c>
    </row>
    <row r="108" spans="1:1" x14ac:dyDescent="0.25">
      <c r="A108" s="30">
        <v>4</v>
      </c>
    </row>
    <row r="109" spans="1:1" x14ac:dyDescent="0.25">
      <c r="A109" s="30">
        <v>14</v>
      </c>
    </row>
    <row r="110" spans="1:1" x14ac:dyDescent="0.25">
      <c r="A110" s="30">
        <v>214</v>
      </c>
    </row>
    <row r="111" spans="1:1" x14ac:dyDescent="0.25">
      <c r="A111" s="30">
        <v>188</v>
      </c>
    </row>
    <row r="112" spans="1:1" x14ac:dyDescent="0.25">
      <c r="A112" s="30">
        <v>417</v>
      </c>
    </row>
    <row r="113" spans="1:1" x14ac:dyDescent="0.25">
      <c r="A113" s="30">
        <v>415</v>
      </c>
    </row>
    <row r="114" spans="1:1" x14ac:dyDescent="0.25">
      <c r="A114" s="30">
        <v>179</v>
      </c>
    </row>
    <row r="115" spans="1:1" x14ac:dyDescent="0.25">
      <c r="A115" s="30">
        <v>254</v>
      </c>
    </row>
    <row r="116" spans="1:1" x14ac:dyDescent="0.25">
      <c r="A116" s="30">
        <v>272</v>
      </c>
    </row>
    <row r="117" spans="1:1" x14ac:dyDescent="0.25">
      <c r="A117" s="30">
        <v>462</v>
      </c>
    </row>
    <row r="118" spans="1:1" x14ac:dyDescent="0.25">
      <c r="A118" s="30">
        <v>464</v>
      </c>
    </row>
    <row r="119" spans="1:1" x14ac:dyDescent="0.25">
      <c r="A119" s="30">
        <v>413</v>
      </c>
    </row>
    <row r="120" spans="1:1" x14ac:dyDescent="0.25">
      <c r="A120" s="30">
        <v>101</v>
      </c>
    </row>
    <row r="121" spans="1:1" x14ac:dyDescent="0.25">
      <c r="A121" s="30">
        <v>484</v>
      </c>
    </row>
    <row r="122" spans="1:1" x14ac:dyDescent="0.25">
      <c r="A122" s="30">
        <v>365</v>
      </c>
    </row>
    <row r="123" spans="1:1" x14ac:dyDescent="0.25">
      <c r="A123" s="30">
        <v>142</v>
      </c>
    </row>
    <row r="124" spans="1:1" x14ac:dyDescent="0.25">
      <c r="A124" s="30">
        <v>67</v>
      </c>
    </row>
    <row r="125" spans="1:1" x14ac:dyDescent="0.25">
      <c r="A125" s="30">
        <v>204</v>
      </c>
    </row>
    <row r="126" spans="1:1" x14ac:dyDescent="0.25">
      <c r="A126" s="30">
        <v>10</v>
      </c>
    </row>
    <row r="127" spans="1:1" x14ac:dyDescent="0.25">
      <c r="A127" s="30">
        <v>280</v>
      </c>
    </row>
    <row r="128" spans="1:1" x14ac:dyDescent="0.25">
      <c r="A128" s="30">
        <v>135</v>
      </c>
    </row>
    <row r="129" spans="1:1" x14ac:dyDescent="0.25">
      <c r="A129" s="30">
        <v>10</v>
      </c>
    </row>
    <row r="130" spans="1:1" x14ac:dyDescent="0.25">
      <c r="A130" s="30">
        <v>225</v>
      </c>
    </row>
    <row r="131" spans="1:1" x14ac:dyDescent="0.25">
      <c r="A131" s="30">
        <v>116</v>
      </c>
    </row>
    <row r="132" spans="1:1" x14ac:dyDescent="0.25">
      <c r="A132" s="30">
        <v>164</v>
      </c>
    </row>
    <row r="133" spans="1:1" x14ac:dyDescent="0.25">
      <c r="A133" s="30">
        <v>141</v>
      </c>
    </row>
    <row r="134" spans="1:1" x14ac:dyDescent="0.25">
      <c r="A134" s="30">
        <v>35</v>
      </c>
    </row>
    <row r="135" spans="1:1" x14ac:dyDescent="0.25">
      <c r="A135" s="30">
        <v>62</v>
      </c>
    </row>
    <row r="136" spans="1:1" x14ac:dyDescent="0.25">
      <c r="A136" s="30">
        <v>148</v>
      </c>
    </row>
    <row r="137" spans="1:1" x14ac:dyDescent="0.25">
      <c r="A137" s="30">
        <v>146</v>
      </c>
    </row>
    <row r="138" spans="1:1" x14ac:dyDescent="0.25">
      <c r="A138" s="30">
        <v>83</v>
      </c>
    </row>
    <row r="139" spans="1:1" x14ac:dyDescent="0.25">
      <c r="A139" s="30">
        <v>212</v>
      </c>
    </row>
    <row r="140" spans="1:1" x14ac:dyDescent="0.25">
      <c r="A140" s="30">
        <v>124</v>
      </c>
    </row>
    <row r="141" spans="1:1" x14ac:dyDescent="0.25">
      <c r="A141" s="30">
        <v>301</v>
      </c>
    </row>
    <row r="142" spans="1:1" x14ac:dyDescent="0.25">
      <c r="A142" s="30">
        <v>319</v>
      </c>
    </row>
    <row r="143" spans="1:1" x14ac:dyDescent="0.25">
      <c r="A143" s="30">
        <v>398</v>
      </c>
    </row>
    <row r="144" spans="1:1" x14ac:dyDescent="0.25">
      <c r="A144" s="30">
        <v>107</v>
      </c>
    </row>
    <row r="145" spans="1:1" x14ac:dyDescent="0.25">
      <c r="A145" s="30">
        <v>449</v>
      </c>
    </row>
    <row r="146" spans="1:1" x14ac:dyDescent="0.25">
      <c r="A146" s="30">
        <v>351</v>
      </c>
    </row>
    <row r="147" spans="1:1" x14ac:dyDescent="0.25">
      <c r="A147" s="30">
        <v>444</v>
      </c>
    </row>
    <row r="148" spans="1:1" x14ac:dyDescent="0.25">
      <c r="A148" s="30">
        <v>450</v>
      </c>
    </row>
    <row r="149" spans="1:1" x14ac:dyDescent="0.25">
      <c r="A149" s="30">
        <v>278</v>
      </c>
    </row>
    <row r="150" spans="1:1" x14ac:dyDescent="0.25">
      <c r="A150" s="30">
        <v>38</v>
      </c>
    </row>
    <row r="151" spans="1:1" x14ac:dyDescent="0.25">
      <c r="A151" s="30">
        <v>340</v>
      </c>
    </row>
    <row r="152" spans="1:1" x14ac:dyDescent="0.25">
      <c r="A152" s="30">
        <v>303</v>
      </c>
    </row>
    <row r="153" spans="1:1" x14ac:dyDescent="0.25">
      <c r="A153" s="30">
        <v>129</v>
      </c>
    </row>
    <row r="154" spans="1:1" x14ac:dyDescent="0.25">
      <c r="A154" s="30">
        <v>156</v>
      </c>
    </row>
    <row r="155" spans="1:1" x14ac:dyDescent="0.25">
      <c r="A155" s="30">
        <v>310</v>
      </c>
    </row>
    <row r="156" spans="1:1" x14ac:dyDescent="0.25">
      <c r="A156" s="30">
        <v>14</v>
      </c>
    </row>
    <row r="157" spans="1:1" x14ac:dyDescent="0.25">
      <c r="A157" s="30">
        <v>94</v>
      </c>
    </row>
    <row r="158" spans="1:1" x14ac:dyDescent="0.25">
      <c r="A158" s="30">
        <v>153</v>
      </c>
    </row>
    <row r="159" spans="1:1" x14ac:dyDescent="0.25">
      <c r="A159" s="30">
        <v>105</v>
      </c>
    </row>
    <row r="160" spans="1:1" x14ac:dyDescent="0.25">
      <c r="A160" s="30">
        <v>347</v>
      </c>
    </row>
  </sheetData>
  <mergeCells count="1">
    <mergeCell ref="E46:N48"/>
  </mergeCells>
  <pageMargins left="0.7" right="0.7" top="0.75" bottom="0.75" header="0.3" footer="0.3"/>
  <pageSetup paperSize="9" orientation="portrait" horizontalDpi="90" verticalDpi="9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60"/>
  <sheetViews>
    <sheetView topLeftCell="A3" workbookViewId="0">
      <selection activeCell="G4" sqref="G4"/>
    </sheetView>
  </sheetViews>
  <sheetFormatPr defaultRowHeight="15" x14ac:dyDescent="0.25"/>
  <cols>
    <col min="1" max="1" width="14.28515625" customWidth="1"/>
    <col min="3" max="3" width="20" customWidth="1"/>
    <col min="4" max="4" width="14.85546875" customWidth="1"/>
    <col min="7" max="7" width="19.85546875" customWidth="1"/>
    <col min="8" max="8" width="18.7109375" customWidth="1"/>
    <col min="9" max="9" width="21.42578125" customWidth="1"/>
  </cols>
  <sheetData>
    <row r="3" spans="1:4" ht="45" x14ac:dyDescent="0.25">
      <c r="A3" s="118" t="s">
        <v>275</v>
      </c>
    </row>
    <row r="4" spans="1:4" x14ac:dyDescent="0.25">
      <c r="A4" s="30">
        <v>630</v>
      </c>
    </row>
    <row r="5" spans="1:4" x14ac:dyDescent="0.25">
      <c r="A5" s="30">
        <v>681</v>
      </c>
      <c r="C5" s="104" t="s">
        <v>18</v>
      </c>
      <c r="D5" s="104"/>
    </row>
    <row r="6" spans="1:4" x14ac:dyDescent="0.25">
      <c r="A6" s="30">
        <v>589</v>
      </c>
      <c r="C6" s="105"/>
      <c r="D6" s="105"/>
    </row>
    <row r="7" spans="1:4" x14ac:dyDescent="0.25">
      <c r="A7" s="30">
        <v>653</v>
      </c>
      <c r="C7" s="105" t="s">
        <v>211</v>
      </c>
      <c r="D7" s="106">
        <v>643.61146496815297</v>
      </c>
    </row>
    <row r="8" spans="1:4" x14ac:dyDescent="0.25">
      <c r="A8" s="30">
        <v>670</v>
      </c>
      <c r="C8" s="105" t="s">
        <v>212</v>
      </c>
      <c r="D8" s="106">
        <v>2.4613565661653038</v>
      </c>
    </row>
    <row r="9" spans="1:4" x14ac:dyDescent="0.25">
      <c r="A9" s="30">
        <v>595</v>
      </c>
      <c r="C9" s="105" t="s">
        <v>213</v>
      </c>
      <c r="D9" s="106">
        <v>644</v>
      </c>
    </row>
    <row r="10" spans="1:4" x14ac:dyDescent="0.25">
      <c r="A10" s="30">
        <v>643</v>
      </c>
      <c r="C10" s="105" t="s">
        <v>214</v>
      </c>
      <c r="D10" s="106">
        <v>630</v>
      </c>
    </row>
    <row r="11" spans="1:4" x14ac:dyDescent="0.25">
      <c r="A11" s="30">
        <v>654</v>
      </c>
      <c r="C11" s="105" t="s">
        <v>215</v>
      </c>
      <c r="D11" s="106">
        <v>30.840709377240234</v>
      </c>
    </row>
    <row r="12" spans="1:4" x14ac:dyDescent="0.25">
      <c r="A12" s="30">
        <v>674</v>
      </c>
      <c r="C12" s="105" t="s">
        <v>216</v>
      </c>
      <c r="D12" s="106">
        <v>951.14935489139373</v>
      </c>
    </row>
    <row r="13" spans="1:4" x14ac:dyDescent="0.25">
      <c r="A13" s="30">
        <v>600</v>
      </c>
      <c r="C13" s="105" t="s">
        <v>217</v>
      </c>
      <c r="D13" s="106">
        <v>-0.41817824463767117</v>
      </c>
    </row>
    <row r="14" spans="1:4" x14ac:dyDescent="0.25">
      <c r="A14" s="30">
        <v>586</v>
      </c>
      <c r="C14" s="105" t="s">
        <v>218</v>
      </c>
      <c r="D14" s="106">
        <v>8.6565900865740633E-2</v>
      </c>
    </row>
    <row r="15" spans="1:4" x14ac:dyDescent="0.25">
      <c r="A15" s="30">
        <v>612</v>
      </c>
      <c r="C15" s="105" t="s">
        <v>219</v>
      </c>
      <c r="D15" s="106">
        <v>145</v>
      </c>
    </row>
    <row r="16" spans="1:4" x14ac:dyDescent="0.25">
      <c r="A16" s="30">
        <v>628</v>
      </c>
      <c r="C16" s="105" t="s">
        <v>220</v>
      </c>
      <c r="D16" s="106">
        <v>575</v>
      </c>
    </row>
    <row r="17" spans="1:9" x14ac:dyDescent="0.25">
      <c r="A17" s="30">
        <v>667</v>
      </c>
      <c r="C17" s="105" t="s">
        <v>221</v>
      </c>
      <c r="D17" s="106">
        <v>720</v>
      </c>
    </row>
    <row r="18" spans="1:9" x14ac:dyDescent="0.25">
      <c r="A18" s="30">
        <v>610</v>
      </c>
      <c r="C18" s="105" t="s">
        <v>222</v>
      </c>
      <c r="D18" s="106">
        <v>101047</v>
      </c>
    </row>
    <row r="19" spans="1:9" x14ac:dyDescent="0.25">
      <c r="A19" s="30">
        <v>704</v>
      </c>
      <c r="C19" s="105" t="s">
        <v>223</v>
      </c>
      <c r="D19" s="106">
        <v>157</v>
      </c>
      <c r="G19" s="103" t="s">
        <v>237</v>
      </c>
      <c r="H19" s="103">
        <v>25</v>
      </c>
    </row>
    <row r="20" spans="1:9" x14ac:dyDescent="0.25">
      <c r="A20" s="30">
        <v>700</v>
      </c>
    </row>
    <row r="21" spans="1:9" x14ac:dyDescent="0.25">
      <c r="A21" s="30">
        <v>593</v>
      </c>
      <c r="F21" s="107" t="s">
        <v>224</v>
      </c>
      <c r="G21" s="107" t="s">
        <v>228</v>
      </c>
      <c r="H21" s="107" t="s">
        <v>233</v>
      </c>
      <c r="I21" s="107" t="s">
        <v>231</v>
      </c>
    </row>
    <row r="22" spans="1:9" x14ac:dyDescent="0.25">
      <c r="A22" s="30">
        <v>652</v>
      </c>
      <c r="F22" s="53">
        <f>D16+25</f>
        <v>600</v>
      </c>
      <c r="G22" s="53" cm="1">
        <f t="array" ref="G22:G28">FREQUENCY(A4:A160,F22:F27)</f>
        <v>15</v>
      </c>
      <c r="H22" s="57">
        <f>$G$29*_xlfn.NORM.DIST(F22,$D$7,$D$11,TRUE)</f>
        <v>12.350890207757091</v>
      </c>
      <c r="I22" s="119">
        <f>(G22-H22)^2/H22</f>
        <v>0.5682005566651126</v>
      </c>
    </row>
    <row r="23" spans="1:9" x14ac:dyDescent="0.25">
      <c r="A23" s="30">
        <v>639</v>
      </c>
      <c r="F23" s="53">
        <f>F22+25</f>
        <v>625</v>
      </c>
      <c r="G23" s="53">
        <v>27</v>
      </c>
      <c r="H23" s="57">
        <f>$G$29*_xlfn.NORM.DIST(F23,$D$7,$D$11,TRUE)-SUM($H$22:H22)</f>
        <v>30.525463683257314</v>
      </c>
      <c r="I23" s="119">
        <f t="shared" ref="I23:I28" si="0">(G23-H23)^2/H23</f>
        <v>0.40716479562547181</v>
      </c>
    </row>
    <row r="24" spans="1:9" x14ac:dyDescent="0.25">
      <c r="A24" s="30">
        <v>659</v>
      </c>
      <c r="F24" s="53">
        <f t="shared" ref="F24:F28" si="1">F23+25</f>
        <v>650</v>
      </c>
      <c r="G24" s="53">
        <v>48</v>
      </c>
      <c r="H24" s="57">
        <f>$G$29*_xlfn.NORM.DIST(F24,$D$7,$D$11,TRUE)-SUM($H$22:H23)</f>
        <v>48.505833630588938</v>
      </c>
      <c r="I24" s="119">
        <f t="shared" si="0"/>
        <v>5.2749874125125919E-3</v>
      </c>
    </row>
    <row r="25" spans="1:9" x14ac:dyDescent="0.25">
      <c r="A25" s="30">
        <v>670</v>
      </c>
      <c r="F25" s="53">
        <f t="shared" si="1"/>
        <v>675</v>
      </c>
      <c r="G25" s="53">
        <v>45</v>
      </c>
      <c r="H25" s="57">
        <f>$G$29*_xlfn.NORM.DIST(F25,$D$7,$D$11,TRUE)-SUM($H$22:H24)</f>
        <v>41.377752998364329</v>
      </c>
      <c r="I25" s="119">
        <f t="shared" si="0"/>
        <v>0.31709487321308316</v>
      </c>
    </row>
    <row r="26" spans="1:9" x14ac:dyDescent="0.25">
      <c r="A26" s="30">
        <v>586</v>
      </c>
      <c r="F26" s="53">
        <f t="shared" si="1"/>
        <v>700</v>
      </c>
      <c r="G26" s="53">
        <v>17</v>
      </c>
      <c r="H26" s="57">
        <f>$G$29*_xlfn.NORM.DIST(F26,$D$7,$D$11,TRUE)-SUM($H$22:H25)</f>
        <v>18.94189457274959</v>
      </c>
      <c r="I26" s="119">
        <f t="shared" si="0"/>
        <v>0.19908011403987677</v>
      </c>
    </row>
    <row r="27" spans="1:9" x14ac:dyDescent="0.25">
      <c r="A27" s="30">
        <v>665</v>
      </c>
      <c r="F27" s="53">
        <f t="shared" si="1"/>
        <v>725</v>
      </c>
      <c r="G27" s="53">
        <v>5</v>
      </c>
      <c r="H27" s="57">
        <f>$G$29*_xlfn.NORM.DIST(F27,$D$7,$D$11,TRUE)-SUM($H$22:H26)</f>
        <v>4.6454236504131075</v>
      </c>
      <c r="I27" s="119">
        <f t="shared" si="0"/>
        <v>2.7064138203021771E-2</v>
      </c>
    </row>
    <row r="28" spans="1:9" x14ac:dyDescent="0.25">
      <c r="A28" s="30">
        <v>630</v>
      </c>
      <c r="F28" s="53">
        <f t="shared" si="1"/>
        <v>750</v>
      </c>
      <c r="G28" s="53">
        <v>0</v>
      </c>
      <c r="H28" s="57">
        <f>$G$29*_xlfn.NORM.DIST(F28,$D$7,$D$11,TRUE)-SUM($H$22:H27)</f>
        <v>0.60867220725978655</v>
      </c>
      <c r="I28" s="119">
        <f t="shared" si="0"/>
        <v>0.60867220725978655</v>
      </c>
    </row>
    <row r="29" spans="1:9" x14ac:dyDescent="0.25">
      <c r="A29" s="30">
        <v>630</v>
      </c>
      <c r="F29" s="111" t="s">
        <v>230</v>
      </c>
      <c r="G29" s="107">
        <f>SUM(_xlfn.ANCHORARRAY(G22))</f>
        <v>157</v>
      </c>
      <c r="H29" s="112">
        <f>SUM(H22:H28)</f>
        <v>156.95593095039015</v>
      </c>
      <c r="I29" s="113">
        <f>SUM(I22:I28)</f>
        <v>2.1325516724188649</v>
      </c>
    </row>
    <row r="30" spans="1:9" x14ac:dyDescent="0.25">
      <c r="A30" s="30">
        <v>635</v>
      </c>
      <c r="F30" s="107"/>
      <c r="G30" s="107"/>
      <c r="H30" s="111" t="s">
        <v>225</v>
      </c>
      <c r="I30" s="107">
        <f>7-2-1</f>
        <v>4</v>
      </c>
    </row>
    <row r="31" spans="1:9" x14ac:dyDescent="0.25">
      <c r="A31" s="30">
        <v>611</v>
      </c>
      <c r="F31" s="107"/>
      <c r="G31" s="107"/>
      <c r="H31" s="111" t="s">
        <v>226</v>
      </c>
      <c r="I31" s="113">
        <f>_xlfn.CHISQ.DIST.RT(I29,I30)</f>
        <v>0.71139463410495907</v>
      </c>
    </row>
    <row r="32" spans="1:9" x14ac:dyDescent="0.25">
      <c r="A32" s="30">
        <v>700</v>
      </c>
    </row>
    <row r="33" spans="1:15" ht="15.75" thickBot="1" x14ac:dyDescent="0.3">
      <c r="A33" s="30">
        <v>592</v>
      </c>
    </row>
    <row r="34" spans="1:15" x14ac:dyDescent="0.25">
      <c r="A34" s="30">
        <v>652</v>
      </c>
      <c r="F34" s="201" t="s">
        <v>270</v>
      </c>
      <c r="G34" s="202"/>
      <c r="H34" s="202"/>
      <c r="I34" s="202"/>
      <c r="J34" s="202"/>
      <c r="K34" s="202"/>
      <c r="L34" s="202"/>
      <c r="M34" s="202"/>
      <c r="N34" s="202"/>
      <c r="O34" s="203"/>
    </row>
    <row r="35" spans="1:15" x14ac:dyDescent="0.25">
      <c r="A35" s="30">
        <v>630</v>
      </c>
      <c r="F35" s="204"/>
      <c r="G35" s="205"/>
      <c r="H35" s="205"/>
      <c r="I35" s="205"/>
      <c r="J35" s="205"/>
      <c r="K35" s="205"/>
      <c r="L35" s="205"/>
      <c r="M35" s="205"/>
      <c r="N35" s="205"/>
      <c r="O35" s="206"/>
    </row>
    <row r="36" spans="1:15" ht="15.75" thickBot="1" x14ac:dyDescent="0.3">
      <c r="A36" s="30">
        <v>618</v>
      </c>
      <c r="F36" s="207"/>
      <c r="G36" s="208"/>
      <c r="H36" s="208"/>
      <c r="I36" s="208"/>
      <c r="J36" s="208"/>
      <c r="K36" s="208"/>
      <c r="L36" s="208"/>
      <c r="M36" s="208"/>
      <c r="N36" s="208"/>
      <c r="O36" s="209"/>
    </row>
    <row r="37" spans="1:15" x14ac:dyDescent="0.25">
      <c r="A37" s="30">
        <v>591</v>
      </c>
    </row>
    <row r="38" spans="1:15" x14ac:dyDescent="0.25">
      <c r="A38" s="30">
        <v>595</v>
      </c>
    </row>
    <row r="39" spans="1:15" x14ac:dyDescent="0.25">
      <c r="A39" s="30">
        <v>672</v>
      </c>
    </row>
    <row r="40" spans="1:15" x14ac:dyDescent="0.25">
      <c r="A40" s="30">
        <v>622</v>
      </c>
    </row>
    <row r="41" spans="1:15" x14ac:dyDescent="0.25">
      <c r="A41" s="30">
        <v>685</v>
      </c>
    </row>
    <row r="42" spans="1:15" x14ac:dyDescent="0.25">
      <c r="A42" s="30">
        <v>636</v>
      </c>
    </row>
    <row r="43" spans="1:15" x14ac:dyDescent="0.25">
      <c r="A43" s="30">
        <v>629</v>
      </c>
    </row>
    <row r="44" spans="1:15" x14ac:dyDescent="0.25">
      <c r="A44" s="30">
        <v>640</v>
      </c>
    </row>
    <row r="45" spans="1:15" x14ac:dyDescent="0.25">
      <c r="A45" s="30">
        <v>698</v>
      </c>
    </row>
    <row r="46" spans="1:15" x14ac:dyDescent="0.25">
      <c r="A46" s="30">
        <v>627</v>
      </c>
    </row>
    <row r="47" spans="1:15" x14ac:dyDescent="0.25">
      <c r="A47" s="30">
        <v>670</v>
      </c>
    </row>
    <row r="48" spans="1:15" x14ac:dyDescent="0.25">
      <c r="A48" s="30">
        <v>692</v>
      </c>
    </row>
    <row r="49" spans="1:1" x14ac:dyDescent="0.25">
      <c r="A49" s="30">
        <v>656</v>
      </c>
    </row>
    <row r="50" spans="1:1" x14ac:dyDescent="0.25">
      <c r="A50" s="30">
        <v>693</v>
      </c>
    </row>
    <row r="51" spans="1:1" x14ac:dyDescent="0.25">
      <c r="A51" s="30">
        <v>622</v>
      </c>
    </row>
    <row r="52" spans="1:1" x14ac:dyDescent="0.25">
      <c r="A52" s="30">
        <v>651</v>
      </c>
    </row>
    <row r="53" spans="1:1" x14ac:dyDescent="0.25">
      <c r="A53" s="30">
        <v>716</v>
      </c>
    </row>
    <row r="54" spans="1:1" x14ac:dyDescent="0.25">
      <c r="A54" s="30">
        <v>671</v>
      </c>
    </row>
    <row r="55" spans="1:1" x14ac:dyDescent="0.25">
      <c r="A55" s="30">
        <v>655</v>
      </c>
    </row>
    <row r="56" spans="1:1" x14ac:dyDescent="0.25">
      <c r="A56" s="30">
        <v>648</v>
      </c>
    </row>
    <row r="57" spans="1:1" x14ac:dyDescent="0.25">
      <c r="A57" s="30">
        <v>615</v>
      </c>
    </row>
    <row r="58" spans="1:1" x14ac:dyDescent="0.25">
      <c r="A58" s="30">
        <v>616</v>
      </c>
    </row>
    <row r="59" spans="1:1" x14ac:dyDescent="0.25">
      <c r="A59" s="30">
        <v>672</v>
      </c>
    </row>
    <row r="60" spans="1:1" x14ac:dyDescent="0.25">
      <c r="A60" s="30">
        <v>695</v>
      </c>
    </row>
    <row r="61" spans="1:1" x14ac:dyDescent="0.25">
      <c r="A61" s="30">
        <v>610</v>
      </c>
    </row>
    <row r="62" spans="1:1" x14ac:dyDescent="0.25">
      <c r="A62" s="30">
        <v>620</v>
      </c>
    </row>
    <row r="63" spans="1:1" x14ac:dyDescent="0.25">
      <c r="A63" s="30">
        <v>616</v>
      </c>
    </row>
    <row r="64" spans="1:1" x14ac:dyDescent="0.25">
      <c r="A64" s="30">
        <v>635</v>
      </c>
    </row>
    <row r="65" spans="1:1" x14ac:dyDescent="0.25">
      <c r="A65" s="30">
        <v>660</v>
      </c>
    </row>
    <row r="66" spans="1:1" x14ac:dyDescent="0.25">
      <c r="A66" s="30">
        <v>648</v>
      </c>
    </row>
    <row r="67" spans="1:1" x14ac:dyDescent="0.25">
      <c r="A67" s="30">
        <v>661</v>
      </c>
    </row>
    <row r="68" spans="1:1" x14ac:dyDescent="0.25">
      <c r="A68" s="30">
        <v>637</v>
      </c>
    </row>
    <row r="69" spans="1:1" x14ac:dyDescent="0.25">
      <c r="A69" s="30">
        <v>653</v>
      </c>
    </row>
    <row r="70" spans="1:1" x14ac:dyDescent="0.25">
      <c r="A70" s="30">
        <v>720</v>
      </c>
    </row>
    <row r="71" spans="1:1" x14ac:dyDescent="0.25">
      <c r="A71" s="30">
        <v>638</v>
      </c>
    </row>
    <row r="72" spans="1:1" x14ac:dyDescent="0.25">
      <c r="A72" s="30">
        <v>650</v>
      </c>
    </row>
    <row r="73" spans="1:1" x14ac:dyDescent="0.25">
      <c r="A73" s="30">
        <v>672</v>
      </c>
    </row>
    <row r="74" spans="1:1" x14ac:dyDescent="0.25">
      <c r="A74" s="30">
        <v>635</v>
      </c>
    </row>
    <row r="75" spans="1:1" x14ac:dyDescent="0.25">
      <c r="A75" s="30">
        <v>642</v>
      </c>
    </row>
    <row r="76" spans="1:1" x14ac:dyDescent="0.25">
      <c r="A76" s="30">
        <v>673</v>
      </c>
    </row>
    <row r="77" spans="1:1" x14ac:dyDescent="0.25">
      <c r="A77" s="30">
        <v>652</v>
      </c>
    </row>
    <row r="78" spans="1:1" x14ac:dyDescent="0.25">
      <c r="A78" s="30">
        <v>617</v>
      </c>
    </row>
    <row r="79" spans="1:1" x14ac:dyDescent="0.25">
      <c r="A79" s="30">
        <v>647</v>
      </c>
    </row>
    <row r="80" spans="1:1" x14ac:dyDescent="0.25">
      <c r="A80" s="30">
        <v>609</v>
      </c>
    </row>
    <row r="81" spans="1:1" x14ac:dyDescent="0.25">
      <c r="A81" s="30">
        <v>641</v>
      </c>
    </row>
    <row r="82" spans="1:1" x14ac:dyDescent="0.25">
      <c r="A82" s="30">
        <v>619</v>
      </c>
    </row>
    <row r="83" spans="1:1" x14ac:dyDescent="0.25">
      <c r="A83" s="30">
        <v>607</v>
      </c>
    </row>
    <row r="84" spans="1:1" x14ac:dyDescent="0.25">
      <c r="A84" s="30">
        <v>611</v>
      </c>
    </row>
    <row r="85" spans="1:1" x14ac:dyDescent="0.25">
      <c r="A85" s="30">
        <v>635</v>
      </c>
    </row>
    <row r="86" spans="1:1" x14ac:dyDescent="0.25">
      <c r="A86" s="30">
        <v>700</v>
      </c>
    </row>
    <row r="87" spans="1:1" x14ac:dyDescent="0.25">
      <c r="A87" s="30">
        <v>628</v>
      </c>
    </row>
    <row r="88" spans="1:1" x14ac:dyDescent="0.25">
      <c r="A88" s="30">
        <v>619</v>
      </c>
    </row>
    <row r="89" spans="1:1" x14ac:dyDescent="0.25">
      <c r="A89" s="30">
        <v>648</v>
      </c>
    </row>
    <row r="90" spans="1:1" x14ac:dyDescent="0.25">
      <c r="A90" s="30">
        <v>673</v>
      </c>
    </row>
    <row r="91" spans="1:1" x14ac:dyDescent="0.25">
      <c r="A91" s="30">
        <v>625</v>
      </c>
    </row>
    <row r="92" spans="1:1" x14ac:dyDescent="0.25">
      <c r="A92" s="30">
        <v>613</v>
      </c>
    </row>
    <row r="93" spans="1:1" x14ac:dyDescent="0.25">
      <c r="A93" s="30">
        <v>582</v>
      </c>
    </row>
    <row r="94" spans="1:1" x14ac:dyDescent="0.25">
      <c r="A94" s="30">
        <v>651</v>
      </c>
    </row>
    <row r="95" spans="1:1" x14ac:dyDescent="0.25">
      <c r="A95" s="30">
        <v>627</v>
      </c>
    </row>
    <row r="96" spans="1:1" x14ac:dyDescent="0.25">
      <c r="A96" s="30">
        <v>633</v>
      </c>
    </row>
    <row r="97" spans="1:1" x14ac:dyDescent="0.25">
      <c r="A97" s="30">
        <v>660</v>
      </c>
    </row>
    <row r="98" spans="1:1" x14ac:dyDescent="0.25">
      <c r="A98" s="30">
        <v>659</v>
      </c>
    </row>
    <row r="99" spans="1:1" x14ac:dyDescent="0.25">
      <c r="A99" s="30">
        <v>668</v>
      </c>
    </row>
    <row r="100" spans="1:1" x14ac:dyDescent="0.25">
      <c r="A100" s="30">
        <v>646</v>
      </c>
    </row>
    <row r="101" spans="1:1" x14ac:dyDescent="0.25">
      <c r="A101" s="30">
        <v>644</v>
      </c>
    </row>
    <row r="102" spans="1:1" x14ac:dyDescent="0.25">
      <c r="A102" s="30">
        <v>631</v>
      </c>
    </row>
    <row r="103" spans="1:1" x14ac:dyDescent="0.25">
      <c r="A103" s="30">
        <v>662</v>
      </c>
    </row>
    <row r="104" spans="1:1" x14ac:dyDescent="0.25">
      <c r="A104" s="30">
        <v>634</v>
      </c>
    </row>
    <row r="105" spans="1:1" x14ac:dyDescent="0.25">
      <c r="A105" s="30">
        <v>648</v>
      </c>
    </row>
    <row r="106" spans="1:1" x14ac:dyDescent="0.25">
      <c r="A106" s="30">
        <v>652</v>
      </c>
    </row>
    <row r="107" spans="1:1" x14ac:dyDescent="0.25">
      <c r="A107" s="30">
        <v>678</v>
      </c>
    </row>
    <row r="108" spans="1:1" x14ac:dyDescent="0.25">
      <c r="A108" s="30">
        <v>664</v>
      </c>
    </row>
    <row r="109" spans="1:1" x14ac:dyDescent="0.25">
      <c r="A109" s="30">
        <v>601</v>
      </c>
    </row>
    <row r="110" spans="1:1" x14ac:dyDescent="0.25">
      <c r="A110" s="30">
        <v>616</v>
      </c>
    </row>
    <row r="111" spans="1:1" x14ac:dyDescent="0.25">
      <c r="A111" s="30">
        <v>602</v>
      </c>
    </row>
    <row r="112" spans="1:1" x14ac:dyDescent="0.25">
      <c r="A112" s="30">
        <v>683</v>
      </c>
    </row>
    <row r="113" spans="1:1" x14ac:dyDescent="0.25">
      <c r="A113" s="30">
        <v>675</v>
      </c>
    </row>
    <row r="114" spans="1:1" x14ac:dyDescent="0.25">
      <c r="A114" s="30">
        <v>642</v>
      </c>
    </row>
    <row r="115" spans="1:1" x14ac:dyDescent="0.25">
      <c r="A115" s="30">
        <v>636</v>
      </c>
    </row>
    <row r="116" spans="1:1" x14ac:dyDescent="0.25">
      <c r="A116" s="30">
        <v>626</v>
      </c>
    </row>
    <row r="117" spans="1:1" x14ac:dyDescent="0.25">
      <c r="A117" s="30">
        <v>595</v>
      </c>
    </row>
    <row r="118" spans="1:1" x14ac:dyDescent="0.25">
      <c r="A118" s="30">
        <v>709</v>
      </c>
    </row>
    <row r="119" spans="1:1" x14ac:dyDescent="0.25">
      <c r="A119" s="30">
        <v>575</v>
      </c>
    </row>
    <row r="120" spans="1:1" x14ac:dyDescent="0.25">
      <c r="A120" s="30">
        <v>635</v>
      </c>
    </row>
    <row r="121" spans="1:1" x14ac:dyDescent="0.25">
      <c r="A121" s="30">
        <v>636</v>
      </c>
    </row>
    <row r="122" spans="1:1" x14ac:dyDescent="0.25">
      <c r="A122" s="30">
        <v>671</v>
      </c>
    </row>
    <row r="123" spans="1:1" x14ac:dyDescent="0.25">
      <c r="A123" s="30">
        <v>643</v>
      </c>
    </row>
    <row r="124" spans="1:1" x14ac:dyDescent="0.25">
      <c r="A124" s="30">
        <v>631</v>
      </c>
    </row>
    <row r="125" spans="1:1" x14ac:dyDescent="0.25">
      <c r="A125" s="30">
        <v>686</v>
      </c>
    </row>
    <row r="126" spans="1:1" x14ac:dyDescent="0.25">
      <c r="A126" s="30">
        <v>627</v>
      </c>
    </row>
    <row r="127" spans="1:1" x14ac:dyDescent="0.25">
      <c r="A127" s="30">
        <v>648</v>
      </c>
    </row>
    <row r="128" spans="1:1" x14ac:dyDescent="0.25">
      <c r="A128" s="30">
        <v>676</v>
      </c>
    </row>
    <row r="129" spans="1:1" x14ac:dyDescent="0.25">
      <c r="A129" s="30">
        <v>605</v>
      </c>
    </row>
    <row r="130" spans="1:1" x14ac:dyDescent="0.25">
      <c r="A130" s="30">
        <v>653</v>
      </c>
    </row>
    <row r="131" spans="1:1" x14ac:dyDescent="0.25">
      <c r="A131" s="30">
        <v>654</v>
      </c>
    </row>
    <row r="132" spans="1:1" x14ac:dyDescent="0.25">
      <c r="A132" s="30">
        <v>686</v>
      </c>
    </row>
    <row r="133" spans="1:1" x14ac:dyDescent="0.25">
      <c r="A133" s="30">
        <v>667</v>
      </c>
    </row>
    <row r="134" spans="1:1" x14ac:dyDescent="0.25">
      <c r="A134" s="30">
        <v>626</v>
      </c>
    </row>
    <row r="135" spans="1:1" x14ac:dyDescent="0.25">
      <c r="A135" s="30">
        <v>597</v>
      </c>
    </row>
    <row r="136" spans="1:1" x14ac:dyDescent="0.25">
      <c r="A136" s="30">
        <v>627</v>
      </c>
    </row>
    <row r="137" spans="1:1" x14ac:dyDescent="0.25">
      <c r="A137" s="30">
        <v>666</v>
      </c>
    </row>
    <row r="138" spans="1:1" x14ac:dyDescent="0.25">
      <c r="A138" s="30">
        <v>678</v>
      </c>
    </row>
    <row r="139" spans="1:1" x14ac:dyDescent="0.25">
      <c r="A139" s="30">
        <v>645</v>
      </c>
    </row>
    <row r="140" spans="1:1" x14ac:dyDescent="0.25">
      <c r="A140" s="30">
        <v>592</v>
      </c>
    </row>
    <row r="141" spans="1:1" x14ac:dyDescent="0.25">
      <c r="A141" s="30">
        <v>683</v>
      </c>
    </row>
    <row r="142" spans="1:1" x14ac:dyDescent="0.25">
      <c r="A142" s="30">
        <v>664</v>
      </c>
    </row>
    <row r="143" spans="1:1" x14ac:dyDescent="0.25">
      <c r="A143" s="30">
        <v>618</v>
      </c>
    </row>
    <row r="144" spans="1:1" x14ac:dyDescent="0.25">
      <c r="A144" s="30">
        <v>584</v>
      </c>
    </row>
    <row r="145" spans="1:1" x14ac:dyDescent="0.25">
      <c r="A145" s="30">
        <v>650</v>
      </c>
    </row>
    <row r="146" spans="1:1" x14ac:dyDescent="0.25">
      <c r="A146" s="30">
        <v>702</v>
      </c>
    </row>
    <row r="147" spans="1:1" x14ac:dyDescent="0.25">
      <c r="A147" s="30">
        <v>690</v>
      </c>
    </row>
    <row r="148" spans="1:1" x14ac:dyDescent="0.25">
      <c r="A148" s="30">
        <v>651</v>
      </c>
    </row>
    <row r="149" spans="1:1" x14ac:dyDescent="0.25">
      <c r="A149" s="30">
        <v>667</v>
      </c>
    </row>
    <row r="150" spans="1:1" x14ac:dyDescent="0.25">
      <c r="A150" s="30">
        <v>614</v>
      </c>
    </row>
    <row r="151" spans="1:1" x14ac:dyDescent="0.25">
      <c r="A151" s="30">
        <v>664</v>
      </c>
    </row>
    <row r="152" spans="1:1" x14ac:dyDescent="0.25">
      <c r="A152" s="30">
        <v>630</v>
      </c>
    </row>
    <row r="153" spans="1:1" x14ac:dyDescent="0.25">
      <c r="A153" s="30">
        <v>621</v>
      </c>
    </row>
    <row r="154" spans="1:1" x14ac:dyDescent="0.25">
      <c r="A154" s="30">
        <v>655</v>
      </c>
    </row>
    <row r="155" spans="1:1" x14ac:dyDescent="0.25">
      <c r="A155" s="30">
        <v>654</v>
      </c>
    </row>
    <row r="156" spans="1:1" x14ac:dyDescent="0.25">
      <c r="A156" s="30">
        <v>638</v>
      </c>
    </row>
    <row r="157" spans="1:1" x14ac:dyDescent="0.25">
      <c r="A157" s="30">
        <v>653</v>
      </c>
    </row>
    <row r="158" spans="1:1" x14ac:dyDescent="0.25">
      <c r="A158" s="30">
        <v>610</v>
      </c>
    </row>
    <row r="159" spans="1:1" x14ac:dyDescent="0.25">
      <c r="A159" s="30">
        <v>667</v>
      </c>
    </row>
    <row r="160" spans="1:1" x14ac:dyDescent="0.25">
      <c r="A160" s="30">
        <v>645</v>
      </c>
    </row>
  </sheetData>
  <mergeCells count="1">
    <mergeCell ref="F34:O3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23" workbookViewId="0">
      <selection activeCell="H3" sqref="H3"/>
    </sheetView>
  </sheetViews>
  <sheetFormatPr defaultRowHeight="15" x14ac:dyDescent="0.25"/>
  <cols>
    <col min="1" max="1" width="23.5703125" customWidth="1"/>
    <col min="4" max="4" width="20.85546875" customWidth="1"/>
    <col min="5" max="5" width="15.42578125" customWidth="1"/>
    <col min="6" max="6" width="22.85546875" customWidth="1"/>
    <col min="7" max="7" width="18.7109375" customWidth="1"/>
    <col min="8" max="8" width="25.140625" customWidth="1"/>
  </cols>
  <sheetData>
    <row r="1" spans="1:5" ht="75" x14ac:dyDescent="0.25">
      <c r="A1" s="122" t="s">
        <v>239</v>
      </c>
    </row>
    <row r="3" spans="1:5" ht="15.75" thickBot="1" x14ac:dyDescent="0.3">
      <c r="A3" t="s">
        <v>240</v>
      </c>
    </row>
    <row r="4" spans="1:5" x14ac:dyDescent="0.25">
      <c r="A4" s="123">
        <v>5.2650000000000002E-2</v>
      </c>
      <c r="D4" s="124" t="s">
        <v>240</v>
      </c>
      <c r="E4" s="124"/>
    </row>
    <row r="5" spans="1:5" x14ac:dyDescent="0.25">
      <c r="A5" s="123">
        <v>5.2725000000000008E-2</v>
      </c>
      <c r="D5" s="125"/>
      <c r="E5" s="125"/>
    </row>
    <row r="6" spans="1:5" x14ac:dyDescent="0.25">
      <c r="A6" s="123">
        <v>5.2699999999999997E-2</v>
      </c>
      <c r="D6" s="126" t="s">
        <v>211</v>
      </c>
      <c r="E6" s="126">
        <v>5.0873842592592596E-2</v>
      </c>
    </row>
    <row r="7" spans="1:5" x14ac:dyDescent="0.25">
      <c r="A7" s="123">
        <v>5.2575000000000004E-2</v>
      </c>
      <c r="D7" s="126" t="s">
        <v>212</v>
      </c>
      <c r="E7" s="126">
        <v>5.9733472111134602E-4</v>
      </c>
    </row>
    <row r="8" spans="1:5" x14ac:dyDescent="0.25">
      <c r="A8" s="123">
        <v>5.2349999999999994E-2</v>
      </c>
      <c r="D8" s="126" t="s">
        <v>213</v>
      </c>
      <c r="E8" s="126">
        <v>5.2562500000000005E-2</v>
      </c>
    </row>
    <row r="9" spans="1:5" x14ac:dyDescent="0.25">
      <c r="A9" s="123">
        <v>5.2550000000000006E-2</v>
      </c>
      <c r="D9" s="126" t="s">
        <v>214</v>
      </c>
      <c r="E9" s="126">
        <v>5.3249999999999999E-2</v>
      </c>
    </row>
    <row r="10" spans="1:5" x14ac:dyDescent="0.25">
      <c r="A10" s="123">
        <v>5.2900000000000003E-2</v>
      </c>
      <c r="D10" s="126" t="s">
        <v>215</v>
      </c>
      <c r="E10" s="126">
        <v>3.5840083266680763E-3</v>
      </c>
    </row>
    <row r="11" spans="1:5" x14ac:dyDescent="0.25">
      <c r="A11" s="123">
        <v>5.3050000000000007E-2</v>
      </c>
      <c r="D11" s="126" t="s">
        <v>216</v>
      </c>
      <c r="E11" s="126">
        <v>1.2845115685626106E-5</v>
      </c>
    </row>
    <row r="12" spans="1:5" x14ac:dyDescent="0.25">
      <c r="A12" s="123">
        <v>5.3475000000000002E-2</v>
      </c>
      <c r="D12" s="126" t="s">
        <v>217</v>
      </c>
      <c r="E12" s="126">
        <v>1.1917552770651811</v>
      </c>
    </row>
    <row r="13" spans="1:5" x14ac:dyDescent="0.25">
      <c r="A13" s="123">
        <v>5.3025000000000003E-2</v>
      </c>
      <c r="D13" s="126" t="s">
        <v>218</v>
      </c>
      <c r="E13" s="126">
        <v>-1.633412265143201</v>
      </c>
    </row>
    <row r="14" spans="1:5" x14ac:dyDescent="0.25">
      <c r="A14" s="123">
        <v>5.2400000000000002E-2</v>
      </c>
      <c r="D14" s="126" t="s">
        <v>219</v>
      </c>
      <c r="E14" s="126">
        <v>1.1583333333333334E-2</v>
      </c>
    </row>
    <row r="15" spans="1:5" x14ac:dyDescent="0.25">
      <c r="A15" s="123">
        <v>5.1775000000000002E-2</v>
      </c>
      <c r="D15" s="126" t="s">
        <v>220</v>
      </c>
      <c r="E15" s="126">
        <v>4.1891666666666667E-2</v>
      </c>
    </row>
    <row r="16" spans="1:5" x14ac:dyDescent="0.25">
      <c r="A16" s="123">
        <v>5.2549999999999999E-2</v>
      </c>
      <c r="D16" s="126" t="s">
        <v>221</v>
      </c>
      <c r="E16" s="126">
        <v>5.3475000000000002E-2</v>
      </c>
    </row>
    <row r="17" spans="1:8" x14ac:dyDescent="0.25">
      <c r="A17" s="123">
        <v>5.2300000000000006E-2</v>
      </c>
      <c r="D17" s="126" t="s">
        <v>222</v>
      </c>
      <c r="E17" s="126">
        <v>1.8314583333333334</v>
      </c>
    </row>
    <row r="18" spans="1:8" x14ac:dyDescent="0.25">
      <c r="A18" s="123">
        <v>5.2350000000000001E-2</v>
      </c>
      <c r="D18" s="126" t="s">
        <v>223</v>
      </c>
      <c r="E18" s="126">
        <v>36</v>
      </c>
    </row>
    <row r="19" spans="1:8" x14ac:dyDescent="0.25">
      <c r="A19" s="123">
        <v>5.2949999999999997E-2</v>
      </c>
      <c r="D19" s="126" t="s">
        <v>241</v>
      </c>
      <c r="E19" s="126">
        <v>5</v>
      </c>
    </row>
    <row r="20" spans="1:8" x14ac:dyDescent="0.25">
      <c r="A20" s="123">
        <v>5.2774999999999996E-2</v>
      </c>
      <c r="D20" s="126" t="s">
        <v>242</v>
      </c>
      <c r="E20" s="127">
        <f>E14/E19</f>
        <v>2.316666666666667E-3</v>
      </c>
    </row>
    <row r="21" spans="1:8" x14ac:dyDescent="0.25">
      <c r="A21" s="123">
        <v>5.3249999999999999E-2</v>
      </c>
    </row>
    <row r="22" spans="1:8" x14ac:dyDescent="0.25">
      <c r="A22" s="123">
        <v>5.3249999999999999E-2</v>
      </c>
    </row>
    <row r="23" spans="1:8" ht="15.75" thickBot="1" x14ac:dyDescent="0.3">
      <c r="A23" s="123">
        <v>5.2850000000000001E-2</v>
      </c>
    </row>
    <row r="24" spans="1:8" ht="30" x14ac:dyDescent="0.25">
      <c r="A24" s="123">
        <v>5.33E-2</v>
      </c>
      <c r="D24" s="130" t="s">
        <v>240</v>
      </c>
      <c r="E24" s="130" t="s">
        <v>243</v>
      </c>
      <c r="F24" s="130" t="s">
        <v>244</v>
      </c>
      <c r="G24" s="139"/>
      <c r="H24" s="140" t="s">
        <v>245</v>
      </c>
    </row>
    <row r="25" spans="1:8" x14ac:dyDescent="0.25">
      <c r="A25" s="123">
        <v>5.3274999999999996E-2</v>
      </c>
      <c r="D25" s="128">
        <f>E15</f>
        <v>4.1891666666666667E-2</v>
      </c>
      <c r="E25" s="129" cm="1">
        <f t="array" ref="E25:E31">FREQUENCY(A4:A39,D25:D30)</f>
        <v>1</v>
      </c>
      <c r="F25" s="119">
        <f>E25/$E$32</f>
        <v>2.7777777777777776E-2</v>
      </c>
      <c r="G25" s="137"/>
      <c r="H25" s="141">
        <f>F25</f>
        <v>2.7777777777777776E-2</v>
      </c>
    </row>
    <row r="26" spans="1:8" x14ac:dyDescent="0.25">
      <c r="A26" s="123">
        <v>5.3324999999999997E-2</v>
      </c>
      <c r="D26" s="128">
        <f>D25+$E$20</f>
        <v>4.4208333333333336E-2</v>
      </c>
      <c r="E26" s="129">
        <v>4</v>
      </c>
      <c r="F26" s="119">
        <f t="shared" ref="F26:F31" si="0">E26/$E$32</f>
        <v>0.1111111111111111</v>
      </c>
      <c r="G26" s="137"/>
      <c r="H26" s="141">
        <f>H25+F26</f>
        <v>0.1388888888888889</v>
      </c>
    </row>
    <row r="27" spans="1:8" x14ac:dyDescent="0.25">
      <c r="A27" s="123">
        <v>5.2874999999999998E-2</v>
      </c>
      <c r="D27" s="128">
        <f t="shared" ref="D27:D31" si="1">D26+$E$20</f>
        <v>4.6525000000000004E-2</v>
      </c>
      <c r="E27" s="129">
        <v>0</v>
      </c>
      <c r="F27" s="119">
        <f t="shared" si="0"/>
        <v>0</v>
      </c>
      <c r="G27" s="137"/>
      <c r="H27" s="141">
        <f>H26+F27</f>
        <v>0.1388888888888889</v>
      </c>
    </row>
    <row r="28" spans="1:8" x14ac:dyDescent="0.25">
      <c r="A28" s="123">
        <v>5.260833333333334E-2</v>
      </c>
      <c r="D28" s="128">
        <f t="shared" si="1"/>
        <v>4.8841666666666672E-2</v>
      </c>
      <c r="E28" s="129">
        <v>3</v>
      </c>
      <c r="F28" s="119">
        <f t="shared" si="0"/>
        <v>8.3333333333333329E-2</v>
      </c>
      <c r="G28" s="137"/>
      <c r="H28" s="141">
        <f>H27+F28</f>
        <v>0.22222222222222221</v>
      </c>
    </row>
    <row r="29" spans="1:8" x14ac:dyDescent="0.25">
      <c r="A29" s="123">
        <v>5.2208333333333329E-2</v>
      </c>
      <c r="D29" s="128">
        <f t="shared" si="1"/>
        <v>5.115833333333334E-2</v>
      </c>
      <c r="E29" s="129">
        <v>1</v>
      </c>
      <c r="F29" s="119">
        <f t="shared" si="0"/>
        <v>2.7777777777777776E-2</v>
      </c>
      <c r="G29" s="137"/>
      <c r="H29" s="141">
        <f>H28+F29</f>
        <v>0.25</v>
      </c>
    </row>
    <row r="30" spans="1:8" ht="15.75" thickBot="1" x14ac:dyDescent="0.3">
      <c r="A30" s="123">
        <v>5.137499999999999E-2</v>
      </c>
      <c r="D30" s="128">
        <f t="shared" si="1"/>
        <v>5.3475000000000009E-2</v>
      </c>
      <c r="E30" s="129">
        <v>27</v>
      </c>
      <c r="F30" s="119">
        <f t="shared" si="0"/>
        <v>0.75</v>
      </c>
      <c r="G30" s="137"/>
      <c r="H30" s="142">
        <f>H29+F30</f>
        <v>1</v>
      </c>
    </row>
    <row r="31" spans="1:8" ht="15.75" thickBot="1" x14ac:dyDescent="0.3">
      <c r="A31" s="123">
        <v>5.0408333333333326E-2</v>
      </c>
      <c r="D31" s="131">
        <f t="shared" si="1"/>
        <v>5.5791666666666677E-2</v>
      </c>
      <c r="E31" s="132">
        <v>0</v>
      </c>
      <c r="F31" s="119">
        <f t="shared" si="0"/>
        <v>0</v>
      </c>
      <c r="G31" s="137"/>
    </row>
    <row r="32" spans="1:8" ht="15.75" thickBot="1" x14ac:dyDescent="0.3">
      <c r="A32" s="123">
        <v>4.8841666666666672E-2</v>
      </c>
      <c r="D32" s="133" t="s">
        <v>230</v>
      </c>
      <c r="E32" s="134">
        <f>SUM(_xlfn.ANCHORARRAY(E25))</f>
        <v>36</v>
      </c>
      <c r="F32" s="135"/>
      <c r="G32" s="138"/>
    </row>
    <row r="33" spans="1:6" x14ac:dyDescent="0.25">
      <c r="A33" s="123">
        <v>4.7491666666666668E-2</v>
      </c>
    </row>
    <row r="34" spans="1:6" x14ac:dyDescent="0.25">
      <c r="A34" s="123">
        <v>4.6641666666666665E-2</v>
      </c>
    </row>
    <row r="35" spans="1:6" x14ac:dyDescent="0.25">
      <c r="A35" s="123">
        <v>4.3641666666666669E-2</v>
      </c>
    </row>
    <row r="36" spans="1:6" x14ac:dyDescent="0.25">
      <c r="A36" s="123">
        <v>4.3791666666666666E-2</v>
      </c>
      <c r="D36" s="210" t="s">
        <v>246</v>
      </c>
      <c r="E36" s="210"/>
      <c r="F36" s="210"/>
    </row>
    <row r="37" spans="1:6" x14ac:dyDescent="0.25">
      <c r="A37" s="123">
        <v>4.2641666666666661E-2</v>
      </c>
      <c r="D37" s="143" t="s">
        <v>247</v>
      </c>
      <c r="E37" s="143" t="s">
        <v>248</v>
      </c>
      <c r="F37" s="143" t="s">
        <v>249</v>
      </c>
    </row>
    <row r="38" spans="1:6" x14ac:dyDescent="0.25">
      <c r="A38" s="123">
        <v>4.1891666666666667E-2</v>
      </c>
      <c r="D38" s="136">
        <v>0</v>
      </c>
      <c r="E38" s="119">
        <f>H25</f>
        <v>2.7777777777777776E-2</v>
      </c>
      <c r="F38" s="128">
        <f>D25</f>
        <v>4.1891666666666667E-2</v>
      </c>
    </row>
    <row r="39" spans="1:6" x14ac:dyDescent="0.25">
      <c r="A39" s="123">
        <v>4.2691666666666669E-2</v>
      </c>
      <c r="D39" s="119">
        <f>E38</f>
        <v>2.7777777777777776E-2</v>
      </c>
      <c r="E39" s="119">
        <f>H26</f>
        <v>0.1388888888888889</v>
      </c>
      <c r="F39" s="128">
        <f>D26</f>
        <v>4.4208333333333336E-2</v>
      </c>
    </row>
    <row r="40" spans="1:6" x14ac:dyDescent="0.25">
      <c r="D40" s="119">
        <f>E39</f>
        <v>0.1388888888888889</v>
      </c>
      <c r="E40" s="119">
        <f>H28</f>
        <v>0.22222222222222221</v>
      </c>
      <c r="F40" s="128">
        <f>D28</f>
        <v>4.8841666666666672E-2</v>
      </c>
    </row>
    <row r="41" spans="1:6" x14ac:dyDescent="0.25">
      <c r="D41" s="119">
        <f>E40</f>
        <v>0.22222222222222221</v>
      </c>
      <c r="E41" s="119">
        <f>H29</f>
        <v>0.25</v>
      </c>
      <c r="F41" s="128">
        <f>D29</f>
        <v>5.115833333333334E-2</v>
      </c>
    </row>
    <row r="42" spans="1:6" x14ac:dyDescent="0.25">
      <c r="D42" s="119">
        <f>E41</f>
        <v>0.25</v>
      </c>
      <c r="E42" s="119">
        <f>H30</f>
        <v>1</v>
      </c>
      <c r="F42" s="128">
        <f>D30</f>
        <v>5.3475000000000009E-2</v>
      </c>
    </row>
  </sheetData>
  <mergeCells count="1">
    <mergeCell ref="D36:F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28</vt:i4>
      </vt:variant>
    </vt:vector>
  </HeadingPairs>
  <TitlesOfParts>
    <vt:vector size="51" baseType="lpstr">
      <vt:lpstr>Historical Data</vt:lpstr>
      <vt:lpstr>Section 3-Average calculations </vt:lpstr>
      <vt:lpstr>Interest Rate Scenario </vt:lpstr>
      <vt:lpstr>Sales Revenue Scenario</vt:lpstr>
      <vt:lpstr>Coffee Supplies Scenario </vt:lpstr>
      <vt:lpstr>Baking Supplies Scenario </vt:lpstr>
      <vt:lpstr>General Consumables Scenario </vt:lpstr>
      <vt:lpstr>Ad-Hoc Maintenance Scenario </vt:lpstr>
      <vt:lpstr>Other costs Scenario</vt:lpstr>
      <vt:lpstr>Loan Amount sensitivity </vt:lpstr>
      <vt:lpstr>Loan Term Sensitivity</vt:lpstr>
      <vt:lpstr>Net Profit % allocation Sensiti</vt:lpstr>
      <vt:lpstr>Section 3 - Model</vt:lpstr>
      <vt:lpstr>Section 4 - Stochastic model</vt:lpstr>
      <vt:lpstr>Section 5 - Simulated Output</vt:lpstr>
      <vt:lpstr>Section 5 - Output Summary</vt:lpstr>
      <vt:lpstr>Section 5 - Risk Analysis</vt:lpstr>
      <vt:lpstr>Coffee Supplies- Normal Dist</vt:lpstr>
      <vt:lpstr>Sales Revenue- Error term</vt:lpstr>
      <vt:lpstr>Input dist- Baking Suppl Nor</vt:lpstr>
      <vt:lpstr>Ad-Hoc Maint- Input dist</vt:lpstr>
      <vt:lpstr>General Consumables- Input Dist</vt:lpstr>
      <vt:lpstr>Interest Rates Input Dist</vt:lpstr>
      <vt:lpstr>'Section 4 - Stochastic model'!_Sabat_Default_Yesor_No</vt:lpstr>
      <vt:lpstr>_Sabat_Default_Yesor_No</vt:lpstr>
      <vt:lpstr>'Section 4 - Stochastic model'!Ad_hoc_maintenance</vt:lpstr>
      <vt:lpstr>Ad_hoc_maintenance</vt:lpstr>
      <vt:lpstr>'Section 4 - Stochastic model'!Amount_of_repayment_outstanding</vt:lpstr>
      <vt:lpstr>Amount_of_repayment_outstanding</vt:lpstr>
      <vt:lpstr>'Section 4 - Stochastic model'!Baking_supplies</vt:lpstr>
      <vt:lpstr>Baking_supplies</vt:lpstr>
      <vt:lpstr>'Section 4 - Stochastic model'!Coffee_supplies</vt:lpstr>
      <vt:lpstr>Coffee_supplies</vt:lpstr>
      <vt:lpstr>'Section 4 - Stochastic model'!General_consumables</vt:lpstr>
      <vt:lpstr>General_consumables</vt:lpstr>
      <vt:lpstr>'Section 4 - Stochastic model'!Interest_rate_p.a.</vt:lpstr>
      <vt:lpstr>Interest_rate_p.a.</vt:lpstr>
      <vt:lpstr>'Section 4 - Stochastic model'!Loan_size</vt:lpstr>
      <vt:lpstr>Loan_size</vt:lpstr>
      <vt:lpstr>'Section 4 - Stochastic model'!net_profit_set_aside_every_four_weeks_for_repaying_loan</vt:lpstr>
      <vt:lpstr>net_profit_set_aside_every_four_weeks_for_repaying_loan</vt:lpstr>
      <vt:lpstr>'Section 4 - Stochastic model'!Other_costs</vt:lpstr>
      <vt:lpstr>Other_costs</vt:lpstr>
      <vt:lpstr>'Section 4 - Stochastic model'!Profit_After_Repayment</vt:lpstr>
      <vt:lpstr>Profit_After_Repayment</vt:lpstr>
      <vt:lpstr>'Section 4 - Stochastic model'!Required_repayment_on_the_loan</vt:lpstr>
      <vt:lpstr>Required_repayment_on_the_loan</vt:lpstr>
      <vt:lpstr>'Section 4 - Stochastic model'!Sales_revenue</vt:lpstr>
      <vt:lpstr>Sales_revenue</vt:lpstr>
      <vt:lpstr>'Section 4 - Stochastic model'!Term_of_the_loan__1__2__or_3_years</vt:lpstr>
      <vt:lpstr>Term_of_the_loan__1__2__or_3_years</vt:lpstr>
    </vt:vector>
  </TitlesOfParts>
  <Company>Deakin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Dineli Mather</dc:creator>
  <cp:lastModifiedBy>Windows User</cp:lastModifiedBy>
  <dcterms:created xsi:type="dcterms:W3CDTF">2014-12-01T02:02:13Z</dcterms:created>
  <dcterms:modified xsi:type="dcterms:W3CDTF">2020-01-30T21:01:31Z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0ed93067-cb97-4baf-8a27-4d75a6b3f572</vt:lpwstr>
  </property>
  <property fmtid="{D5CDD505-2E9C-101B-9397-08002B2CF9AE}" pid="3" name="SpreadsheetClassification">
    <vt:lpwstr>Non-GxP</vt:lpwstr>
  </property>
</Properties>
</file>