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esktop\Add to GitHub\2016-09-22_Assignment.3\"/>
    </mc:Choice>
  </mc:AlternateContent>
  <bookViews>
    <workbookView xWindow="0" yWindow="0" windowWidth="19200" windowHeight="8925" firstSheet="6" activeTab="10"/>
  </bookViews>
  <sheets>
    <sheet name="b" sheetId="2" r:id="rId1"/>
    <sheet name="b - Sensitivity Report" sheetId="3" r:id="rId2"/>
    <sheet name="c" sheetId="4" r:id="rId3"/>
    <sheet name="c - Sensitivity Report" sheetId="6" r:id="rId4"/>
    <sheet name="d" sheetId="5" r:id="rId5"/>
    <sheet name="d - Sensitivity Report" sheetId="8" r:id="rId6"/>
    <sheet name="e" sheetId="7" r:id="rId7"/>
    <sheet name="e - Sensitivity Report" sheetId="10" r:id="rId8"/>
    <sheet name="f" sheetId="9" r:id="rId9"/>
    <sheet name="f - Sensitivity Report" sheetId="13" r:id="rId10"/>
    <sheet name="g" sheetId="12" r:id="rId11"/>
  </sheets>
  <definedNames>
    <definedName name="solver_adj" localSheetId="0" hidden="1">b!$C$21:$H$21</definedName>
    <definedName name="solver_adj" localSheetId="2" hidden="1">'c'!$C$21:$H$21</definedName>
    <definedName name="solver_adj" localSheetId="4" hidden="1">d!$C$21:$J$21</definedName>
    <definedName name="solver_adj" localSheetId="6" hidden="1">e!$C$21:$J$21</definedName>
    <definedName name="solver_adj" localSheetId="8" hidden="1">f!$C$21:$J$21</definedName>
    <definedName name="solver_adj" localSheetId="10" hidden="1">g!$C$21:$J$21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7" hidden="1">1</definedName>
    <definedName name="solver_eng" localSheetId="8" hidden="1">2</definedName>
    <definedName name="solver_eng" localSheetId="10" hidden="1">2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ibd" localSheetId="0" hidden="1">2</definedName>
    <definedName name="solver_ibd" localSheetId="2" hidden="1">2</definedName>
    <definedName name="solver_ibd" localSheetId="4" hidden="1">2</definedName>
    <definedName name="solver_ibd" localSheetId="6" hidden="1">2</definedName>
    <definedName name="solver_ibd" localSheetId="8" hidden="1">2</definedName>
    <definedName name="solver_ibd" localSheetId="10" hidden="1">2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lhs1" localSheetId="0" hidden="1">b!$C$21:$H$21</definedName>
    <definedName name="solver_lhs1" localSheetId="2" hidden="1">'c'!$C$21:$H$21</definedName>
    <definedName name="solver_lhs1" localSheetId="4" hidden="1">d!$C$21:$H$21</definedName>
    <definedName name="solver_lhs1" localSheetId="6" hidden="1">e!$C$21:$H$21</definedName>
    <definedName name="solver_lhs1" localSheetId="8" hidden="1">f!$C$21:$H$21</definedName>
    <definedName name="solver_lhs1" localSheetId="10" hidden="1">g!$C$21:$J$21</definedName>
    <definedName name="solver_lhs2" localSheetId="0" hidden="1">b!$F$8</definedName>
    <definedName name="solver_lhs2" localSheetId="2" hidden="1">'c'!$F$8</definedName>
    <definedName name="solver_lhs2" localSheetId="4" hidden="1">d!$F$11:$F$12</definedName>
    <definedName name="solver_lhs2" localSheetId="6" hidden="1">e!$F$11:$F$12</definedName>
    <definedName name="solver_lhs2" localSheetId="8" hidden="1">f!$F$11:$F$12</definedName>
    <definedName name="solver_lhs2" localSheetId="10" hidden="1">g!$F$11:$F$12</definedName>
    <definedName name="solver_lhs3" localSheetId="0" hidden="1">b!$F$9:$F$11</definedName>
    <definedName name="solver_lhs3" localSheetId="2" hidden="1">'c'!$F$9:$F$11</definedName>
    <definedName name="solver_lhs3" localSheetId="4" hidden="1">d!$F$7</definedName>
    <definedName name="solver_lhs3" localSheetId="6" hidden="1">e!$F$7</definedName>
    <definedName name="solver_lhs3" localSheetId="8" hidden="1">f!$F$7</definedName>
    <definedName name="solver_lhs3" localSheetId="10" hidden="1">g!$F$7</definedName>
    <definedName name="solver_lhs4" localSheetId="0" hidden="1">b!#REF!</definedName>
    <definedName name="solver_lhs4" localSheetId="2" hidden="1">'c'!#REF!</definedName>
    <definedName name="solver_lhs4" localSheetId="4" hidden="1">d!$F$8:$F$10</definedName>
    <definedName name="solver_lhs4" localSheetId="6" hidden="1">e!$F$8:$F$10</definedName>
    <definedName name="solver_lhs4" localSheetId="8" hidden="1">f!$F$8:$F$10</definedName>
    <definedName name="solver_lhs4" localSheetId="10" hidden="1">g!$F$8:$F$10</definedName>
    <definedName name="solver_lhs5" localSheetId="0" hidden="1">b!#REF!</definedName>
    <definedName name="solver_lhs5" localSheetId="2" hidden="1">'c'!#REF!</definedName>
    <definedName name="solver_lhs5" localSheetId="4" hidden="1">d!#REF!</definedName>
    <definedName name="solver_lhs5" localSheetId="6" hidden="1">e!#REF!</definedName>
    <definedName name="solver_lhs5" localSheetId="8" hidden="1">f!#REF!</definedName>
    <definedName name="solver_lhs5" localSheetId="10" hidden="1">g!#REF!</definedName>
    <definedName name="solver_lhs6" localSheetId="0" hidden="1">b!#REF!</definedName>
    <definedName name="solver_lhs6" localSheetId="2" hidden="1">'c'!#REF!</definedName>
    <definedName name="solver_lhs6" localSheetId="4" hidden="1">d!#REF!</definedName>
    <definedName name="solver_lhs6" localSheetId="6" hidden="1">e!#REF!</definedName>
    <definedName name="solver_lhs6" localSheetId="8" hidden="1">f!#REF!</definedName>
    <definedName name="solver_lhs6" localSheetId="10" hidden="1">g!#REF!</definedName>
    <definedName name="solver_lhs7" localSheetId="0" hidden="1">b!#REF!</definedName>
    <definedName name="solver_lhs7" localSheetId="2" hidden="1">'c'!#REF!</definedName>
    <definedName name="solver_lhs7" localSheetId="4" hidden="1">d!#REF!</definedName>
    <definedName name="solver_lhs7" localSheetId="6" hidden="1">e!#REF!</definedName>
    <definedName name="solver_lhs7" localSheetId="8" hidden="1">f!#REF!</definedName>
    <definedName name="solver_lhs7" localSheetId="10" hidden="1">g!#REF!</definedName>
    <definedName name="solver_lhs8" localSheetId="0" hidden="1">b!#REF!</definedName>
    <definedName name="solver_lhs8" localSheetId="2" hidden="1">'c'!#REF!</definedName>
    <definedName name="solver_lhs8" localSheetId="4" hidden="1">d!#REF!</definedName>
    <definedName name="solver_lhs8" localSheetId="6" hidden="1">e!#REF!</definedName>
    <definedName name="solver_lhs8" localSheetId="8" hidden="1">f!#REF!</definedName>
    <definedName name="solver_lhs8" localSheetId="10" hidden="1">g!#REF!</definedName>
    <definedName name="solver_lhs9" localSheetId="0" hidden="1">b!#REF!</definedName>
    <definedName name="solver_lhs9" localSheetId="2" hidden="1">'c'!#REF!</definedName>
    <definedName name="solver_lhs9" localSheetId="4" hidden="1">d!#REF!</definedName>
    <definedName name="solver_lhs9" localSheetId="6" hidden="1">e!#REF!</definedName>
    <definedName name="solver_lhs9" localSheetId="8" hidden="1">f!#REF!</definedName>
    <definedName name="solver_lhs9" localSheetId="10" hidden="1">g!#REF!</definedName>
    <definedName name="solver_lin" localSheetId="0" hidden="1">1</definedName>
    <definedName name="solver_lin" localSheetId="2" hidden="1">1</definedName>
    <definedName name="solver_lin" localSheetId="4" hidden="1">1</definedName>
    <definedName name="solver_lin" localSheetId="6" hidden="1">1</definedName>
    <definedName name="solver_lin" localSheetId="8" hidden="1">1</definedName>
    <definedName name="solver_lin" localSheetId="10" hidden="1">1</definedName>
    <definedName name="solver_lva" localSheetId="0" hidden="1">2</definedName>
    <definedName name="solver_lva" localSheetId="2" hidden="1">2</definedName>
    <definedName name="solver_lva" localSheetId="4" hidden="1">2</definedName>
    <definedName name="solver_lva" localSheetId="6" hidden="1">2</definedName>
    <definedName name="solver_lva" localSheetId="8" hidden="1">2</definedName>
    <definedName name="solver_lva" localSheetId="10" hidden="1">2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um" localSheetId="0" hidden="1">3</definedName>
    <definedName name="solver_num" localSheetId="2" hidden="1">3</definedName>
    <definedName name="solver_num" localSheetId="4" hidden="1">4</definedName>
    <definedName name="solver_num" localSheetId="6" hidden="1">4</definedName>
    <definedName name="solver_num" localSheetId="7" hidden="1">0</definedName>
    <definedName name="solver_num" localSheetId="8" hidden="1">4</definedName>
    <definedName name="solver_num" localSheetId="10" hidden="1">4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ofx" localSheetId="0" hidden="1">2</definedName>
    <definedName name="solver_ofx" localSheetId="2" hidden="1">2</definedName>
    <definedName name="solver_ofx" localSheetId="4" hidden="1">2</definedName>
    <definedName name="solver_ofx" localSheetId="6" hidden="1">2</definedName>
    <definedName name="solver_ofx" localSheetId="8" hidden="1">2</definedName>
    <definedName name="solver_ofx" localSheetId="10" hidden="1">2</definedName>
    <definedName name="solver_opt" localSheetId="0" hidden="1">b!$G$27</definedName>
    <definedName name="solver_opt" localSheetId="2" hidden="1">'c'!$G$27</definedName>
    <definedName name="solver_opt" localSheetId="4" hidden="1">d!$K$27</definedName>
    <definedName name="solver_opt" localSheetId="6" hidden="1">e!$K$27</definedName>
    <definedName name="solver_opt" localSheetId="7" hidden="1">'e - Sensitivity Report'!$I$4</definedName>
    <definedName name="solver_opt" localSheetId="8" hidden="1">f!$K$27</definedName>
    <definedName name="solver_opt" localSheetId="10" hidden="1">g!$K$27</definedName>
    <definedName name="solver_piv" localSheetId="0" hidden="1">0.000001</definedName>
    <definedName name="solver_piv" localSheetId="2" hidden="1">0.000001</definedName>
    <definedName name="solver_piv" localSheetId="4" hidden="1">0.000001</definedName>
    <definedName name="solver_piv" localSheetId="6" hidden="1">0.000001</definedName>
    <definedName name="solver_piv" localSheetId="8" hidden="1">0.000001</definedName>
    <definedName name="solver_piv" localSheetId="10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o" localSheetId="0" hidden="1">2</definedName>
    <definedName name="solver_pro" localSheetId="2" hidden="1">2</definedName>
    <definedName name="solver_pro" localSheetId="4" hidden="1">2</definedName>
    <definedName name="solver_pro" localSheetId="6" hidden="1">2</definedName>
    <definedName name="solver_pro" localSheetId="8" hidden="1">2</definedName>
    <definedName name="solver_pro" localSheetId="10" hidden="1">2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ed" localSheetId="0" hidden="1">0.000001</definedName>
    <definedName name="solver_red" localSheetId="2" hidden="1">0.000001</definedName>
    <definedName name="solver_red" localSheetId="4" hidden="1">0.000001</definedName>
    <definedName name="solver_red" localSheetId="6" hidden="1">0.000001</definedName>
    <definedName name="solver_red" localSheetId="8" hidden="1">0.000001</definedName>
    <definedName name="solver_red" localSheetId="10" hidden="1">0.000001</definedName>
    <definedName name="solver_rel1" localSheetId="0" hidden="1">3</definedName>
    <definedName name="solver_rel1" localSheetId="2" hidden="1">3</definedName>
    <definedName name="solver_rel1" localSheetId="4" hidden="1">3</definedName>
    <definedName name="solver_rel1" localSheetId="6" hidden="1">3</definedName>
    <definedName name="solver_rel1" localSheetId="8" hidden="1">3</definedName>
    <definedName name="solver_rel1" localSheetId="10" hidden="1">3</definedName>
    <definedName name="solver_rel2" localSheetId="0" hidden="1">2</definedName>
    <definedName name="solver_rel2" localSheetId="2" hidden="1">2</definedName>
    <definedName name="solver_rel2" localSheetId="4" hidden="1">2</definedName>
    <definedName name="solver_rel2" localSheetId="6" hidden="1">2</definedName>
    <definedName name="solver_rel2" localSheetId="8" hidden="1">2</definedName>
    <definedName name="solver_rel2" localSheetId="10" hidden="1">2</definedName>
    <definedName name="solver_rel3" localSheetId="0" hidden="1">1</definedName>
    <definedName name="solver_rel3" localSheetId="2" hidden="1">1</definedName>
    <definedName name="solver_rel3" localSheetId="4" hidden="1">2</definedName>
    <definedName name="solver_rel3" localSheetId="6" hidden="1">2</definedName>
    <definedName name="solver_rel3" localSheetId="8" hidden="1">2</definedName>
    <definedName name="solver_rel3" localSheetId="10" hidden="1">2</definedName>
    <definedName name="solver_rel4" localSheetId="0" hidden="1">1</definedName>
    <definedName name="solver_rel4" localSheetId="2" hidden="1">1</definedName>
    <definedName name="solver_rel4" localSheetId="4" hidden="1">1</definedName>
    <definedName name="solver_rel4" localSheetId="6" hidden="1">1</definedName>
    <definedName name="solver_rel4" localSheetId="8" hidden="1">1</definedName>
    <definedName name="solver_rel4" localSheetId="10" hidden="1">1</definedName>
    <definedName name="solver_rel5" localSheetId="0" hidden="1">3</definedName>
    <definedName name="solver_rel5" localSheetId="2" hidden="1">3</definedName>
    <definedName name="solver_rel5" localSheetId="4" hidden="1">3</definedName>
    <definedName name="solver_rel5" localSheetId="6" hidden="1">3</definedName>
    <definedName name="solver_rel5" localSheetId="8" hidden="1">3</definedName>
    <definedName name="solver_rel5" localSheetId="10" hidden="1">3</definedName>
    <definedName name="solver_rel6" localSheetId="0" hidden="1">1</definedName>
    <definedName name="solver_rel6" localSheetId="2" hidden="1">1</definedName>
    <definedName name="solver_rel6" localSheetId="4" hidden="1">1</definedName>
    <definedName name="solver_rel6" localSheetId="6" hidden="1">1</definedName>
    <definedName name="solver_rel6" localSheetId="8" hidden="1">1</definedName>
    <definedName name="solver_rel6" localSheetId="10" hidden="1">1</definedName>
    <definedName name="solver_rel7" localSheetId="0" hidden="1">3</definedName>
    <definedName name="solver_rel7" localSheetId="2" hidden="1">3</definedName>
    <definedName name="solver_rel7" localSheetId="4" hidden="1">3</definedName>
    <definedName name="solver_rel7" localSheetId="6" hidden="1">3</definedName>
    <definedName name="solver_rel7" localSheetId="8" hidden="1">3</definedName>
    <definedName name="solver_rel7" localSheetId="10" hidden="1">3</definedName>
    <definedName name="solver_rel8" localSheetId="0" hidden="1">1</definedName>
    <definedName name="solver_rel8" localSheetId="2" hidden="1">1</definedName>
    <definedName name="solver_rel8" localSheetId="4" hidden="1">1</definedName>
    <definedName name="solver_rel8" localSheetId="6" hidden="1">1</definedName>
    <definedName name="solver_rel8" localSheetId="8" hidden="1">1</definedName>
    <definedName name="solver_rel8" localSheetId="10" hidden="1">1</definedName>
    <definedName name="solver_rel9" localSheetId="0" hidden="1">3</definedName>
    <definedName name="solver_rel9" localSheetId="2" hidden="1">3</definedName>
    <definedName name="solver_rel9" localSheetId="4" hidden="1">3</definedName>
    <definedName name="solver_rel9" localSheetId="6" hidden="1">3</definedName>
    <definedName name="solver_rel9" localSheetId="8" hidden="1">3</definedName>
    <definedName name="solver_rel9" localSheetId="10" hidden="1">3</definedName>
    <definedName name="solver_reo" localSheetId="0" hidden="1">2</definedName>
    <definedName name="solver_reo" localSheetId="2" hidden="1">2</definedName>
    <definedName name="solver_reo" localSheetId="4" hidden="1">2</definedName>
    <definedName name="solver_reo" localSheetId="6" hidden="1">2</definedName>
    <definedName name="solver_reo" localSheetId="8" hidden="1">2</definedName>
    <definedName name="solver_reo" localSheetId="10" hidden="1">2</definedName>
    <definedName name="solver_rep" localSheetId="0" hidden="1">2</definedName>
    <definedName name="solver_rep" localSheetId="2" hidden="1">2</definedName>
    <definedName name="solver_rep" localSheetId="4" hidden="1">2</definedName>
    <definedName name="solver_rep" localSheetId="6" hidden="1">2</definedName>
    <definedName name="solver_rep" localSheetId="8" hidden="1">2</definedName>
    <definedName name="solver_rep" localSheetId="10" hidden="1">2</definedName>
    <definedName name="solver_rhs1" localSheetId="0" hidden="1">0</definedName>
    <definedName name="solver_rhs1" localSheetId="2" hidden="1">0</definedName>
    <definedName name="solver_rhs1" localSheetId="4" hidden="1">0</definedName>
    <definedName name="solver_rhs1" localSheetId="6" hidden="1">0</definedName>
    <definedName name="solver_rhs1" localSheetId="8" hidden="1">0</definedName>
    <definedName name="solver_rhs1" localSheetId="10" hidden="1">0</definedName>
    <definedName name="solver_rhs2" localSheetId="0" hidden="1">b!$H$8</definedName>
    <definedName name="solver_rhs2" localSheetId="2" hidden="1">'c'!$H$8</definedName>
    <definedName name="solver_rhs2" localSheetId="4" hidden="1">d!$H$11:$H$12</definedName>
    <definedName name="solver_rhs2" localSheetId="6" hidden="1">e!$H$11:$H$12</definedName>
    <definedName name="solver_rhs2" localSheetId="8" hidden="1">f!$H$11:$H$12</definedName>
    <definedName name="solver_rhs2" localSheetId="10" hidden="1">g!$H$11:$H$12</definedName>
    <definedName name="solver_rhs3" localSheetId="0" hidden="1">b!$H$9:$H$11</definedName>
    <definedName name="solver_rhs3" localSheetId="2" hidden="1">'c'!$H$9:$H$11</definedName>
    <definedName name="solver_rhs3" localSheetId="4" hidden="1">d!$H$7</definedName>
    <definedName name="solver_rhs3" localSheetId="6" hidden="1">e!$H$7</definedName>
    <definedName name="solver_rhs3" localSheetId="8" hidden="1">f!$H$7</definedName>
    <definedName name="solver_rhs3" localSheetId="10" hidden="1">g!$H$7</definedName>
    <definedName name="solver_rhs4" localSheetId="0" hidden="1">b!#REF!</definedName>
    <definedName name="solver_rhs4" localSheetId="2" hidden="1">'c'!#REF!</definedName>
    <definedName name="solver_rhs4" localSheetId="4" hidden="1">d!$H$8:$H$10</definedName>
    <definedName name="solver_rhs4" localSheetId="6" hidden="1">e!$H$8:$H$10</definedName>
    <definedName name="solver_rhs4" localSheetId="8" hidden="1">f!$H$8:$H$10</definedName>
    <definedName name="solver_rhs4" localSheetId="10" hidden="1">g!$H$8:$H$10</definedName>
    <definedName name="solver_rhs5" localSheetId="0" hidden="1">b!#REF!</definedName>
    <definedName name="solver_rhs5" localSheetId="2" hidden="1">'c'!#REF!</definedName>
    <definedName name="solver_rhs5" localSheetId="4" hidden="1">d!#REF!</definedName>
    <definedName name="solver_rhs5" localSheetId="6" hidden="1">e!#REF!</definedName>
    <definedName name="solver_rhs5" localSheetId="8" hidden="1">f!#REF!</definedName>
    <definedName name="solver_rhs5" localSheetId="10" hidden="1">g!#REF!</definedName>
    <definedName name="solver_rhs6" localSheetId="0" hidden="1">b!#REF!</definedName>
    <definedName name="solver_rhs6" localSheetId="2" hidden="1">'c'!#REF!</definedName>
    <definedName name="solver_rhs6" localSheetId="4" hidden="1">d!#REF!</definedName>
    <definedName name="solver_rhs6" localSheetId="6" hidden="1">e!#REF!</definedName>
    <definedName name="solver_rhs6" localSheetId="8" hidden="1">f!#REF!</definedName>
    <definedName name="solver_rhs6" localSheetId="10" hidden="1">g!#REF!</definedName>
    <definedName name="solver_rhs7" localSheetId="0" hidden="1">b!#REF!</definedName>
    <definedName name="solver_rhs7" localSheetId="2" hidden="1">'c'!#REF!</definedName>
    <definedName name="solver_rhs7" localSheetId="4" hidden="1">d!#REF!</definedName>
    <definedName name="solver_rhs7" localSheetId="6" hidden="1">e!#REF!</definedName>
    <definedName name="solver_rhs7" localSheetId="8" hidden="1">f!#REF!</definedName>
    <definedName name="solver_rhs7" localSheetId="10" hidden="1">g!#REF!</definedName>
    <definedName name="solver_rhs8" localSheetId="0" hidden="1">b!#REF!</definedName>
    <definedName name="solver_rhs8" localSheetId="2" hidden="1">'c'!#REF!</definedName>
    <definedName name="solver_rhs8" localSheetId="4" hidden="1">d!#REF!</definedName>
    <definedName name="solver_rhs8" localSheetId="6" hidden="1">e!#REF!</definedName>
    <definedName name="solver_rhs8" localSheetId="8" hidden="1">f!#REF!</definedName>
    <definedName name="solver_rhs8" localSheetId="10" hidden="1">g!#REF!</definedName>
    <definedName name="solver_rhs9" localSheetId="0" hidden="1">b!#REF!</definedName>
    <definedName name="solver_rhs9" localSheetId="2" hidden="1">'c'!#REF!</definedName>
    <definedName name="solver_rhs9" localSheetId="4" hidden="1">d!#REF!</definedName>
    <definedName name="solver_rhs9" localSheetId="6" hidden="1">e!#REF!</definedName>
    <definedName name="solver_rhs9" localSheetId="8" hidden="1">f!#REF!</definedName>
    <definedName name="solver_rhs9" localSheetId="10" hidden="1">g!#REF!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scl" localSheetId="0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10" hidden="1">1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td" localSheetId="0" hidden="1">1</definedName>
    <definedName name="solver_std" localSheetId="2" hidden="1">1</definedName>
    <definedName name="solver_std" localSheetId="4" hidden="1">1</definedName>
    <definedName name="solver_std" localSheetId="6" hidden="1">1</definedName>
    <definedName name="solver_std" localSheetId="8" hidden="1">1</definedName>
    <definedName name="solver_std" localSheetId="10" hidden="1">1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yp" localSheetId="0" hidden="1">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10" hidden="1">1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10" hidden="1">0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10" hidden="1">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2" l="1"/>
  <c r="K7" i="12"/>
  <c r="C16" i="12"/>
  <c r="F8" i="12"/>
  <c r="K8" i="12"/>
  <c r="E16" i="12"/>
  <c r="F9" i="12"/>
  <c r="K9" i="12"/>
  <c r="G16" i="12"/>
  <c r="F10" i="12"/>
  <c r="K10" i="12"/>
  <c r="D16" i="12"/>
  <c r="F11" i="12"/>
  <c r="K11" i="12"/>
  <c r="F16" i="12"/>
  <c r="H16" i="12"/>
  <c r="F12" i="12"/>
  <c r="K12" i="12"/>
  <c r="I16" i="12"/>
  <c r="C25" i="12"/>
  <c r="D25" i="12"/>
  <c r="E25" i="12"/>
  <c r="F25" i="12"/>
  <c r="G25" i="12"/>
  <c r="H25" i="12"/>
  <c r="I25" i="12"/>
  <c r="J25" i="12"/>
  <c r="K27" i="12"/>
  <c r="J25" i="9"/>
  <c r="I25" i="9"/>
  <c r="E25" i="9"/>
  <c r="G16" i="9"/>
  <c r="H16" i="9"/>
  <c r="H25" i="9"/>
  <c r="E16" i="9"/>
  <c r="F16" i="9"/>
  <c r="C16" i="9"/>
  <c r="D16" i="9"/>
  <c r="F9" i="9"/>
  <c r="K9" i="9"/>
  <c r="F7" i="9"/>
  <c r="K7" i="9"/>
  <c r="J25" i="7"/>
  <c r="I25" i="7"/>
  <c r="E25" i="7"/>
  <c r="G16" i="7"/>
  <c r="G25" i="7"/>
  <c r="E16" i="7"/>
  <c r="F16" i="7"/>
  <c r="F25" i="7"/>
  <c r="C16" i="7"/>
  <c r="D16" i="7"/>
  <c r="F9" i="7"/>
  <c r="K9" i="7"/>
  <c r="F7" i="7"/>
  <c r="K7" i="7"/>
  <c r="K8" i="5"/>
  <c r="K9" i="5"/>
  <c r="K10" i="5"/>
  <c r="K11" i="5"/>
  <c r="K12" i="5"/>
  <c r="K7" i="5"/>
  <c r="F12" i="5"/>
  <c r="F11" i="5"/>
  <c r="J25" i="5"/>
  <c r="I25" i="5"/>
  <c r="D25" i="9"/>
  <c r="F11" i="9"/>
  <c r="K11" i="9"/>
  <c r="F25" i="9"/>
  <c r="F12" i="9"/>
  <c r="K12" i="9"/>
  <c r="F8" i="9"/>
  <c r="K8" i="9"/>
  <c r="F10" i="9"/>
  <c r="K10" i="9"/>
  <c r="C25" i="9"/>
  <c r="G25" i="9"/>
  <c r="F11" i="7"/>
  <c r="K11" i="7"/>
  <c r="D25" i="7"/>
  <c r="H16" i="7"/>
  <c r="H25" i="7"/>
  <c r="F8" i="7"/>
  <c r="K8" i="7"/>
  <c r="F10" i="7"/>
  <c r="K10" i="7"/>
  <c r="F12" i="7"/>
  <c r="K12" i="7"/>
  <c r="C25" i="7"/>
  <c r="H25" i="5"/>
  <c r="H16" i="5"/>
  <c r="G16" i="5"/>
  <c r="G25" i="5"/>
  <c r="E16" i="5"/>
  <c r="E25" i="5"/>
  <c r="D16" i="5"/>
  <c r="D25" i="5"/>
  <c r="C16" i="5"/>
  <c r="C25" i="5"/>
  <c r="F10" i="5"/>
  <c r="F9" i="5"/>
  <c r="F8" i="5"/>
  <c r="F7" i="5"/>
  <c r="H21" i="4"/>
  <c r="F8" i="4"/>
  <c r="G25" i="4"/>
  <c r="C25" i="4"/>
  <c r="G16" i="4"/>
  <c r="F11" i="4"/>
  <c r="E16" i="4"/>
  <c r="E25" i="4"/>
  <c r="C16" i="4"/>
  <c r="D16" i="4"/>
  <c r="D25" i="4"/>
  <c r="K27" i="9"/>
  <c r="K27" i="7"/>
  <c r="F16" i="5"/>
  <c r="F25" i="5"/>
  <c r="K27" i="5"/>
  <c r="F9" i="4"/>
  <c r="H16" i="4"/>
  <c r="H25" i="4"/>
  <c r="F16" i="4"/>
  <c r="F25" i="4"/>
  <c r="F10" i="4"/>
  <c r="H16" i="2"/>
  <c r="F11" i="2"/>
  <c r="F9" i="2"/>
  <c r="G27" i="4"/>
  <c r="D25" i="2"/>
  <c r="E25" i="2"/>
  <c r="F25" i="2"/>
  <c r="G25" i="2"/>
  <c r="H25" i="2"/>
  <c r="C25" i="2"/>
  <c r="F10" i="2"/>
  <c r="F8" i="2"/>
  <c r="G16" i="2"/>
  <c r="E16" i="2"/>
  <c r="F16" i="2"/>
  <c r="C16" i="2"/>
  <c r="D16" i="2"/>
  <c r="G27" i="2"/>
</calcChain>
</file>

<file path=xl/sharedStrings.xml><?xml version="1.0" encoding="utf-8"?>
<sst xmlns="http://schemas.openxmlformats.org/spreadsheetml/2006/main" count="629" uniqueCount="113">
  <si>
    <t>Objective Function:</t>
  </si>
  <si>
    <t>Decision Variables</t>
  </si>
  <si>
    <t>MODEL:</t>
  </si>
  <si>
    <t>Constraints:</t>
  </si>
  <si>
    <t>Benefits:</t>
  </si>
  <si>
    <t>DATA:</t>
  </si>
  <si>
    <t>LP Model</t>
  </si>
  <si>
    <t>Students: Gurpal Bisra and Leon Zhu</t>
  </si>
  <si>
    <t>units</t>
  </si>
  <si>
    <t>values</t>
  </si>
  <si>
    <t>$</t>
  </si>
  <si>
    <t>Overhead</t>
  </si>
  <si>
    <t>Maximize Profit</t>
  </si>
  <si>
    <t>³</t>
  </si>
  <si>
    <t>£</t>
  </si>
  <si>
    <t>Y5NO</t>
  </si>
  <si>
    <t>Y5TAX</t>
  </si>
  <si>
    <t>Y6NO</t>
  </si>
  <si>
    <t>Y6TAX</t>
  </si>
  <si>
    <t>Y7NO</t>
  </si>
  <si>
    <t>Y7TAX</t>
  </si>
  <si>
    <t>DM</t>
  </si>
  <si>
    <t>Year</t>
  </si>
  <si>
    <t>Interest Rate</t>
  </si>
  <si>
    <t>Annual % Yield</t>
  </si>
  <si>
    <t>All 6 Decision Variables</t>
  </si>
  <si>
    <t>2. TBB</t>
  </si>
  <si>
    <t>1. NN</t>
  </si>
  <si>
    <t>Interest Limit</t>
  </si>
  <si>
    <t>Slack:</t>
  </si>
  <si>
    <t>BAMS 506 - Assignment 3 - Question 3</t>
  </si>
  <si>
    <t>=</t>
  </si>
  <si>
    <t>3. Y5T</t>
  </si>
  <si>
    <t>4. Y6T</t>
  </si>
  <si>
    <t>5. Y7T</t>
  </si>
  <si>
    <t>IY5NO</t>
  </si>
  <si>
    <t>IY5TAX</t>
  </si>
  <si>
    <t>IY6NO</t>
  </si>
  <si>
    <t>IY6TAX</t>
  </si>
  <si>
    <t>IY7NO</t>
  </si>
  <si>
    <t>IY7TAX</t>
  </si>
  <si>
    <t>max { (Y5NO*IY5NO) + (IY5TAX*Y5TAX)+ (IY6NO*Y6NO) + (IY6TAX*Y6TAX) + (Y7NO*IY7NO) + (IY7TAX*Y7TAX) }</t>
  </si>
  <si>
    <t>Microsoft Excel 15.0 Sensitivity Report</t>
  </si>
  <si>
    <t>Worksheet: [Assignment 3 - Case 12.2 - International Investment.xlsx]Question 1-b</t>
  </si>
  <si>
    <t>Report Created: 9/25/2016 11:08:59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</si>
  <si>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</si>
  <si>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</si>
  <si>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</si>
  <si>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</si>
  <si>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</si>
  <si>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</si>
  <si>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</si>
  <si>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</si>
  <si>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</si>
  <si>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</si>
  <si>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</si>
  <si>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</si>
  <si>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</si>
  <si>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</si>
  <si>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</si>
  <si>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</si>
  <si>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</si>
  <si>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$C$21</t>
  </si>
  <si>
    <t>values Y5NO</t>
  </si>
  <si>
    <t>$D$21</t>
  </si>
  <si>
    <t>values Y5TAX</t>
  </si>
  <si>
    <t>$E$21</t>
  </si>
  <si>
    <t>values Y6NO</t>
  </si>
  <si>
    <t>$F$21</t>
  </si>
  <si>
    <t>values Y6TAX</t>
  </si>
  <si>
    <t>$G$21</t>
  </si>
  <si>
    <t>values Y7NO</t>
  </si>
  <si>
    <t>$H$21</t>
  </si>
  <si>
    <t>values Y7TAX</t>
  </si>
  <si>
    <t>$F$8</t>
  </si>
  <si>
    <t>2. TBB All 6 Decision Variables</t>
  </si>
  <si>
    <t>$F$9</t>
  </si>
  <si>
    <t>3. Y5T All 6 Decision Variables</t>
  </si>
  <si>
    <t>$F$10</t>
  </si>
  <si>
    <t>4. Y6T All 6 Decision Variables</t>
  </si>
  <si>
    <t>$F$11</t>
  </si>
  <si>
    <t>5. Y7T All 6 Decision Variables</t>
  </si>
  <si>
    <t>6. CD6</t>
  </si>
  <si>
    <t>7. CD7</t>
  </si>
  <si>
    <t>Y6CD</t>
  </si>
  <si>
    <t>Y7CD</t>
  </si>
  <si>
    <t>CDTAX</t>
  </si>
  <si>
    <t>max { (Y5NO*IY5NO) + (IY5TAX*Y5TAX)+ (IY6NO*Y6NO) + (IY6TAX*Y6TAX) + (Y7NO*IY7NO) + (IY7TAX*Y7TAX) + (CDTAX*Y6CD) + (CDTAX*Y7CD) }</t>
  </si>
  <si>
    <t>Worksheet: [Assignment 3 - Case 12.2 - International Investment.xlsx]Question 1-d</t>
  </si>
  <si>
    <t>Report Created: 9/27/2016 12:01:46 AM</t>
  </si>
  <si>
    <t>$I$21</t>
  </si>
  <si>
    <t>values Y6CD</t>
  </si>
  <si>
    <t>$J$21</t>
  </si>
  <si>
    <t>values Y7CD</t>
  </si>
  <si>
    <t>6. CD6 All 6 Decision Variables</t>
  </si>
  <si>
    <t>$F$12</t>
  </si>
  <si>
    <t>7. CD7 All 6 Decision Variables</t>
  </si>
  <si>
    <t>$F$7</t>
  </si>
  <si>
    <t>Worksheet: [Assignment 3 - Case 12.2 - International Investment.xlsx]Question 1-e</t>
  </si>
  <si>
    <t>Report Created: 9/27/2016 12:11:59 AM</t>
  </si>
  <si>
    <t>Worksheet: [Assignment 3 - Case 12.2 - International Investment.xlsx]Question 1-f</t>
  </si>
  <si>
    <t>Report Created: 9/27/2016 12:24:23 AM</t>
  </si>
  <si>
    <t>US</t>
  </si>
  <si>
    <t>USMB</t>
  </si>
  <si>
    <t>7. US</t>
  </si>
  <si>
    <t>6. USMB</t>
  </si>
  <si>
    <t>7. US All 6 Decision Variables</t>
  </si>
  <si>
    <t>6. USMB All 6 Decision Variables</t>
  </si>
  <si>
    <t>values US</t>
  </si>
  <si>
    <t>values USMB</t>
  </si>
  <si>
    <t>Report Created: 9/27/2016 4:28:28 AM</t>
  </si>
  <si>
    <t>Worksheet: [Assignment 3 - Case 12.2 - International Investment.xlsx]Question 1-g</t>
  </si>
  <si>
    <t>Microsoft Excel 14.6 Sensitivity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</si>
</sst>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17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u/>
      <sz val="1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sz val="9"/>
      <name val="ArialMT"/>
    </font>
    <font>
      <sz val="9"/>
      <name val="Symbol"/>
      <family val="1"/>
      <charset val="2"/>
    </font>
    <font>
      <b/>
      <sz val="11"/>
      <color theme="1"/>
      <name val="Calibri"/>
      <family val="2"/>
      <scheme val="minor"/>
    </font>
    <font>
      <u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9"/>
      <color rgb="FFFF0000"/>
      <name val="ArialMT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Font="1"/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6" fillId="0" borderId="0" xfId="1" applyFont="1"/>
    <xf numFmtId="0" fontId="3" fillId="0" borderId="0" xfId="1" applyFont="1" applyAlignment="1">
      <alignment horizontal="left"/>
    </xf>
    <xf numFmtId="0" fontId="7" fillId="0" borderId="0" xfId="1" applyFont="1"/>
    <xf numFmtId="0" fontId="1" fillId="3" borderId="11" xfId="1" applyFill="1" applyBorder="1"/>
    <xf numFmtId="0" fontId="5" fillId="3" borderId="11" xfId="1" applyFont="1" applyFill="1" applyBorder="1" applyAlignment="1">
      <alignment horizontal="left"/>
    </xf>
    <xf numFmtId="0" fontId="5" fillId="3" borderId="11" xfId="1" applyFont="1" applyFill="1" applyBorder="1" applyAlignment="1">
      <alignment horizontal="right"/>
    </xf>
    <xf numFmtId="0" fontId="4" fillId="3" borderId="3" xfId="1" applyFont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1" fillId="0" borderId="0" xfId="1" applyFill="1" applyBorder="1"/>
    <xf numFmtId="0" fontId="1" fillId="0" borderId="0" xfId="1" applyFont="1" applyFill="1" applyBorder="1"/>
    <xf numFmtId="0" fontId="3" fillId="2" borderId="3" xfId="1" applyFont="1" applyFill="1" applyBorder="1"/>
    <xf numFmtId="0" fontId="1" fillId="4" borderId="0" xfId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1" fillId="2" borderId="8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10" fillId="4" borderId="3" xfId="0" applyFont="1" applyFill="1" applyBorder="1"/>
    <xf numFmtId="0" fontId="1" fillId="4" borderId="3" xfId="1" applyFont="1" applyFill="1" applyBorder="1" applyAlignment="1">
      <alignment vertical="center"/>
    </xf>
    <xf numFmtId="0" fontId="8" fillId="4" borderId="3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vertical="center"/>
    </xf>
    <xf numFmtId="0" fontId="1" fillId="4" borderId="0" xfId="1" applyFont="1" applyFill="1" applyBorder="1" applyAlignment="1">
      <alignment horizontal="center" vertical="center" wrapText="1"/>
    </xf>
    <xf numFmtId="0" fontId="1" fillId="4" borderId="13" xfId="1" applyFont="1" applyFill="1" applyBorder="1" applyAlignment="1">
      <alignment horizontal="left" vertical="center" wrapText="1"/>
    </xf>
    <xf numFmtId="0" fontId="1" fillId="4" borderId="0" xfId="1" applyFont="1" applyFill="1" applyBorder="1" applyAlignment="1">
      <alignment horizontal="left" vertical="center" wrapText="1"/>
    </xf>
    <xf numFmtId="0" fontId="1" fillId="4" borderId="1" xfId="1" applyFill="1" applyBorder="1"/>
    <xf numFmtId="0" fontId="1" fillId="4" borderId="1" xfId="1" applyFont="1" applyFill="1" applyBorder="1" applyAlignment="1">
      <alignment vertical="center"/>
    </xf>
    <xf numFmtId="0" fontId="1" fillId="4" borderId="1" xfId="1" applyFont="1" applyFill="1" applyBorder="1"/>
    <xf numFmtId="0" fontId="1" fillId="4" borderId="14" xfId="1" applyFont="1" applyFill="1" applyBorder="1" applyAlignment="1">
      <alignment horizontal="center"/>
    </xf>
    <xf numFmtId="0" fontId="3" fillId="3" borderId="11" xfId="1" applyFont="1" applyFill="1" applyBorder="1"/>
    <xf numFmtId="0" fontId="3" fillId="3" borderId="3" xfId="1" applyFont="1" applyFill="1" applyBorder="1"/>
    <xf numFmtId="0" fontId="8" fillId="3" borderId="0" xfId="1" applyFont="1" applyFill="1" applyBorder="1"/>
    <xf numFmtId="0" fontId="1" fillId="3" borderId="1" xfId="1" applyFont="1" applyFill="1" applyBorder="1"/>
    <xf numFmtId="0" fontId="3" fillId="4" borderId="3" xfId="1" applyFont="1" applyFill="1" applyBorder="1"/>
    <xf numFmtId="0" fontId="3" fillId="4" borderId="0" xfId="1" applyFont="1" applyFill="1" applyBorder="1"/>
    <xf numFmtId="0" fontId="14" fillId="3" borderId="7" xfId="1" applyFont="1" applyFill="1" applyBorder="1"/>
    <xf numFmtId="0" fontId="15" fillId="3" borderId="2" xfId="1" applyFont="1" applyFill="1" applyBorder="1"/>
    <xf numFmtId="0" fontId="14" fillId="4" borderId="7" xfId="1" applyFont="1" applyFill="1" applyBorder="1"/>
    <xf numFmtId="0" fontId="15" fillId="4" borderId="2" xfId="1" applyFont="1" applyFill="1" applyBorder="1"/>
    <xf numFmtId="0" fontId="16" fillId="5" borderId="9" xfId="1" applyFont="1" applyFill="1" applyBorder="1"/>
    <xf numFmtId="0" fontId="16" fillId="5" borderId="3" xfId="1" applyFont="1" applyFill="1" applyBorder="1"/>
    <xf numFmtId="0" fontId="16" fillId="5" borderId="4" xfId="1" applyFont="1" applyFill="1" applyBorder="1" applyAlignment="1">
      <alignment horizontal="left"/>
    </xf>
    <xf numFmtId="0" fontId="15" fillId="5" borderId="3" xfId="1" applyFont="1" applyFill="1" applyBorder="1" applyAlignment="1">
      <alignment horizontal="center"/>
    </xf>
    <xf numFmtId="0" fontId="15" fillId="5" borderId="12" xfId="1" applyFont="1" applyFill="1" applyBorder="1" applyAlignment="1">
      <alignment horizontal="center"/>
    </xf>
    <xf numFmtId="0" fontId="17" fillId="5" borderId="10" xfId="1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center" vertical="center"/>
    </xf>
    <xf numFmtId="0" fontId="17" fillId="5" borderId="14" xfId="1" applyFont="1" applyFill="1" applyBorder="1" applyAlignment="1">
      <alignment horizontal="center" vertical="center"/>
    </xf>
    <xf numFmtId="0" fontId="17" fillId="5" borderId="2" xfId="1" applyFont="1" applyFill="1" applyBorder="1" applyAlignment="1">
      <alignment horizontal="center" vertical="center"/>
    </xf>
    <xf numFmtId="0" fontId="15" fillId="5" borderId="9" xfId="1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 vertical="center"/>
    </xf>
    <xf numFmtId="0" fontId="15" fillId="5" borderId="12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/>
    </xf>
    <xf numFmtId="0" fontId="15" fillId="5" borderId="13" xfId="1" applyFont="1" applyFill="1" applyBorder="1" applyAlignment="1">
      <alignment horizontal="center"/>
    </xf>
    <xf numFmtId="0" fontId="15" fillId="5" borderId="8" xfId="1" applyFont="1" applyFill="1" applyBorder="1" applyAlignment="1">
      <alignment horizontal="center" vertical="center" wrapText="1"/>
    </xf>
    <xf numFmtId="0" fontId="15" fillId="5" borderId="0" xfId="1" applyFont="1" applyFill="1" applyBorder="1" applyAlignment="1">
      <alignment horizontal="center" vertical="center" wrapText="1"/>
    </xf>
    <xf numFmtId="0" fontId="15" fillId="5" borderId="13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/>
    </xf>
    <xf numFmtId="0" fontId="16" fillId="3" borderId="6" xfId="1" applyFont="1" applyFill="1" applyBorder="1"/>
    <xf numFmtId="0" fontId="16" fillId="3" borderId="4" xfId="1" applyFont="1" applyFill="1" applyBorder="1"/>
    <xf numFmtId="0" fontId="16" fillId="4" borderId="4" xfId="1" applyFont="1" applyFill="1" applyBorder="1"/>
    <xf numFmtId="0" fontId="16" fillId="4" borderId="7" xfId="1" applyFont="1" applyFill="1" applyBorder="1"/>
    <xf numFmtId="0" fontId="15" fillId="5" borderId="10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 wrapText="1"/>
    </xf>
    <xf numFmtId="0" fontId="15" fillId="5" borderId="14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 wrapText="1"/>
    </xf>
    <xf numFmtId="0" fontId="17" fillId="5" borderId="1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/>
    </xf>
    <xf numFmtId="0" fontId="16" fillId="5" borderId="12" xfId="1" applyFont="1" applyFill="1" applyBorder="1"/>
    <xf numFmtId="0" fontId="3" fillId="2" borderId="0" xfId="1" applyFont="1" applyFill="1" applyBorder="1"/>
    <xf numFmtId="0" fontId="16" fillId="2" borderId="4" xfId="1" applyFont="1" applyFill="1" applyBorder="1"/>
    <xf numFmtId="0" fontId="3" fillId="2" borderId="12" xfId="1" applyFont="1" applyFill="1" applyBorder="1"/>
    <xf numFmtId="0" fontId="15" fillId="5" borderId="1" xfId="1" applyFont="1" applyFill="1" applyBorder="1" applyAlignment="1">
      <alignment horizontal="center"/>
    </xf>
    <xf numFmtId="0" fontId="15" fillId="5" borderId="14" xfId="1" applyFont="1" applyFill="1" applyBorder="1" applyAlignment="1">
      <alignment horizontal="center"/>
    </xf>
    <xf numFmtId="0" fontId="5" fillId="3" borderId="15" xfId="1" applyFont="1" applyFill="1" applyBorder="1" applyAlignment="1">
      <alignment horizontal="left"/>
    </xf>
    <xf numFmtId="0" fontId="11" fillId="0" borderId="2" xfId="1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6" fillId="2" borderId="9" xfId="1" applyFont="1" applyFill="1" applyBorder="1"/>
    <xf numFmtId="0" fontId="15" fillId="4" borderId="3" xfId="1" applyFont="1" applyFill="1" applyBorder="1"/>
    <xf numFmtId="0" fontId="1" fillId="4" borderId="1" xfId="1" applyFont="1" applyFill="1" applyBorder="1" applyAlignment="1">
      <alignment horizontal="center"/>
    </xf>
    <xf numFmtId="0" fontId="1" fillId="4" borderId="0" xfId="1" applyFont="1" applyFill="1" applyBorder="1" applyAlignment="1">
      <alignment horizontal="center"/>
    </xf>
    <xf numFmtId="0" fontId="1" fillId="4" borderId="12" xfId="1" applyFont="1" applyFill="1" applyBorder="1" applyAlignment="1">
      <alignment horizontal="left" vertical="center" wrapText="1"/>
    </xf>
    <xf numFmtId="0" fontId="1" fillId="4" borderId="13" xfId="1" applyFont="1" applyFill="1" applyBorder="1" applyAlignment="1">
      <alignment horizontal="center"/>
    </xf>
    <xf numFmtId="2" fontId="2" fillId="4" borderId="16" xfId="1" applyNumberFormat="1" applyFont="1" applyFill="1" applyBorder="1"/>
    <xf numFmtId="0" fontId="13" fillId="0" borderId="0" xfId="0" applyFont="1"/>
    <xf numFmtId="0" fontId="0" fillId="0" borderId="19" xfId="0" applyFill="1" applyBorder="1" applyAlignment="1"/>
    <xf numFmtId="0" fontId="0" fillId="0" borderId="20" xfId="0" applyFill="1" applyBorder="1" applyAlignment="1"/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/>
    </xf>
    <xf numFmtId="0" fontId="4" fillId="3" borderId="13" xfId="1" applyFont="1" applyFill="1" applyBorder="1" applyAlignment="1">
      <alignment horizontal="center" vertical="center"/>
    </xf>
    <xf numFmtId="0" fontId="16" fillId="2" borderId="12" xfId="1" applyFont="1" applyFill="1" applyBorder="1"/>
    <xf numFmtId="0" fontId="11" fillId="2" borderId="0" xfId="1" applyFont="1" applyFill="1" applyBorder="1" applyAlignment="1">
      <alignment horizontal="left" vertical="center" wrapText="1"/>
    </xf>
    <xf numFmtId="0" fontId="11" fillId="2" borderId="2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20" fillId="2" borderId="0" xfId="1" applyFont="1" applyFill="1" applyBorder="1" applyAlignment="1">
      <alignment horizontal="center" vertical="center" wrapText="1"/>
    </xf>
    <xf numFmtId="2" fontId="2" fillId="4" borderId="21" xfId="1" applyNumberFormat="1" applyFont="1" applyFill="1" applyBorder="1"/>
    <xf numFmtId="0" fontId="1" fillId="4" borderId="22" xfId="1" applyFill="1" applyBorder="1" applyAlignment="1">
      <alignment horizontal="center" vertical="center"/>
    </xf>
    <xf numFmtId="0" fontId="1" fillId="4" borderId="23" xfId="1" applyFont="1" applyFill="1" applyBorder="1" applyAlignment="1">
      <alignment horizontal="left" vertical="center" wrapText="1"/>
    </xf>
    <xf numFmtId="0" fontId="1" fillId="4" borderId="23" xfId="1" applyFont="1" applyFill="1" applyBorder="1" applyAlignment="1">
      <alignment vertical="center"/>
    </xf>
    <xf numFmtId="0" fontId="8" fillId="4" borderId="24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vertical="center"/>
    </xf>
    <xf numFmtId="0" fontId="10" fillId="4" borderId="24" xfId="0" applyFont="1" applyFill="1" applyBorder="1"/>
    <xf numFmtId="0" fontId="3" fillId="4" borderId="24" xfId="1" applyFont="1" applyFill="1" applyBorder="1"/>
    <xf numFmtId="0" fontId="15" fillId="4" borderId="24" xfId="1" applyFont="1" applyFill="1" applyBorder="1"/>
    <xf numFmtId="0" fontId="16" fillId="4" borderId="25" xfId="1" applyFont="1" applyFill="1" applyBorder="1"/>
    <xf numFmtId="0" fontId="4" fillId="3" borderId="24" xfId="1" applyFont="1" applyFill="1" applyBorder="1" applyAlignment="1">
      <alignment horizontal="center" vertical="center"/>
    </xf>
    <xf numFmtId="0" fontId="3" fillId="3" borderId="24" xfId="1" applyFont="1" applyFill="1" applyBorder="1"/>
    <xf numFmtId="0" fontId="16" fillId="3" borderId="25" xfId="1" applyFont="1" applyFill="1" applyBorder="1"/>
    <xf numFmtId="0" fontId="5" fillId="3" borderId="26" xfId="1" applyFont="1" applyFill="1" applyBorder="1" applyAlignment="1">
      <alignment horizontal="left"/>
    </xf>
    <xf numFmtId="0" fontId="5" fillId="3" borderId="27" xfId="1" applyFont="1" applyFill="1" applyBorder="1" applyAlignment="1">
      <alignment horizontal="left"/>
    </xf>
    <xf numFmtId="0" fontId="5" fillId="3" borderId="27" xfId="1" applyFont="1" applyFill="1" applyBorder="1" applyAlignment="1">
      <alignment horizontal="right"/>
    </xf>
    <xf numFmtId="0" fontId="1" fillId="3" borderId="27" xfId="1" applyFill="1" applyBorder="1"/>
    <xf numFmtId="0" fontId="3" fillId="3" borderId="27" xfId="1" applyFont="1" applyFill="1" applyBorder="1"/>
    <xf numFmtId="0" fontId="16" fillId="3" borderId="28" xfId="1" applyFont="1" applyFill="1" applyBorder="1"/>
    <xf numFmtId="0" fontId="17" fillId="5" borderId="25" xfId="1" applyFont="1" applyFill="1" applyBorder="1" applyAlignment="1">
      <alignment horizontal="center" vertical="center"/>
    </xf>
    <xf numFmtId="0" fontId="15" fillId="5" borderId="23" xfId="1" applyFont="1" applyFill="1" applyBorder="1" applyAlignment="1">
      <alignment horizontal="center"/>
    </xf>
    <xf numFmtId="0" fontId="15" fillId="5" borderId="24" xfId="1" applyFont="1" applyFill="1" applyBorder="1" applyAlignment="1">
      <alignment horizontal="center"/>
    </xf>
    <xf numFmtId="0" fontId="16" fillId="5" borderId="25" xfId="1" applyFont="1" applyFill="1" applyBorder="1" applyAlignment="1">
      <alignment horizontal="left"/>
    </xf>
    <xf numFmtId="0" fontId="15" fillId="5" borderId="23" xfId="1" applyFont="1" applyFill="1" applyBorder="1" applyAlignment="1">
      <alignment horizontal="center" vertical="center"/>
    </xf>
    <xf numFmtId="0" fontId="15" fillId="5" borderId="24" xfId="1" applyFont="1" applyFill="1" applyBorder="1" applyAlignment="1">
      <alignment horizontal="center" vertical="center"/>
    </xf>
    <xf numFmtId="0" fontId="15" fillId="5" borderId="29" xfId="1" applyFont="1" applyFill="1" applyBorder="1" applyAlignment="1">
      <alignment horizontal="center" vertical="center"/>
    </xf>
    <xf numFmtId="0" fontId="16" fillId="2" borderId="23" xfId="1" applyFont="1" applyFill="1" applyBorder="1"/>
    <xf numFmtId="0" fontId="3" fillId="2" borderId="23" xfId="1" applyFont="1" applyFill="1" applyBorder="1"/>
    <xf numFmtId="0" fontId="3" fillId="2" borderId="24" xfId="1" applyFont="1" applyFill="1" applyBorder="1"/>
    <xf numFmtId="0" fontId="16" fillId="2" borderId="25" xfId="1" applyFont="1" applyFill="1" applyBorder="1"/>
    <xf numFmtId="0" fontId="16" fillId="5" borderId="23" xfId="1" applyFont="1" applyFill="1" applyBorder="1"/>
    <xf numFmtId="0" fontId="16" fillId="5" borderId="24" xfId="1" applyFont="1" applyFill="1" applyBorder="1"/>
    <xf numFmtId="0" fontId="16" fillId="5" borderId="29" xfId="1" applyFont="1" applyFill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230188</xdr:colOff>
      <xdr:row>11</xdr:row>
      <xdr:rowOff>95251</xdr:rowOff>
    </xdr:from>
    <xdr:to>
      <xdr:col>22</xdr:col>
      <xdr:colOff>469119</xdr:colOff>
      <xdr:row>21</xdr:row>
      <xdr:rowOff>129983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2313" y="2079626"/>
          <a:ext cx="6247619" cy="1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230188</xdr:colOff>
      <xdr:row>11</xdr:row>
      <xdr:rowOff>95251</xdr:rowOff>
    </xdr:from>
    <xdr:to>
      <xdr:col>22</xdr:col>
      <xdr:colOff>469119</xdr:colOff>
      <xdr:row>21</xdr:row>
      <xdr:rowOff>129983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2313" y="2105026"/>
          <a:ext cx="6239681" cy="15682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230188</xdr:colOff>
      <xdr:row>11</xdr:row>
      <xdr:rowOff>95251</xdr:rowOff>
    </xdr:from>
    <xdr:to>
      <xdr:col>22</xdr:col>
      <xdr:colOff>469119</xdr:colOff>
      <xdr:row>21</xdr:row>
      <xdr:rowOff>129983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2313" y="2105026"/>
          <a:ext cx="6239681" cy="1568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230188</xdr:colOff>
      <xdr:row>11</xdr:row>
      <xdr:rowOff>95251</xdr:rowOff>
    </xdr:from>
    <xdr:ext cx="6096806" cy="154285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788" y="2190751"/>
          <a:ext cx="6096806" cy="1542857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5340879" cy="728133"/>
    <xdr:pic>
      <xdr:nvPicPr>
        <xdr:cNvPr id="3" name="Picture 2" descr="Screen Shot 2016-09-27 at 3.44.30 AM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6858000"/>
          <a:ext cx="5340879" cy="7281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zoomScale="120" zoomScaleNormal="120" workbookViewId="0">
      <selection activeCell="C28" sqref="C28"/>
    </sheetView>
  </sheetViews>
  <sheetFormatPr defaultRowHeight="12.75"/>
  <cols>
    <col min="1" max="1" width="16.28515625" style="1" customWidth="1"/>
    <col min="2" max="2" width="11.85546875" style="1" bestFit="1" customWidth="1"/>
    <col min="3" max="3" width="8.42578125" style="1" bestFit="1" customWidth="1"/>
    <col min="4" max="4" width="8" style="1" bestFit="1" customWidth="1"/>
    <col min="5" max="5" width="11" style="1" bestFit="1" customWidth="1"/>
    <col min="6" max="6" width="19.85546875" style="1" bestFit="1" customWidth="1"/>
    <col min="7" max="7" width="10" style="1" bestFit="1" customWidth="1"/>
    <col min="8" max="8" width="11.42578125" style="2" customWidth="1"/>
    <col min="9" max="9" width="11.7109375" style="2" customWidth="1"/>
    <col min="10" max="10" width="9.28515625" style="2" customWidth="1"/>
    <col min="11" max="11" width="5.28515625" style="1" customWidth="1"/>
    <col min="12" max="12" width="5.140625" style="1" customWidth="1"/>
    <col min="13" max="13" width="14.140625" style="1" customWidth="1"/>
    <col min="14" max="14" width="10.5703125" style="1" customWidth="1"/>
    <col min="15" max="21" width="9.140625" style="1"/>
    <col min="22" max="22" width="11.28515625" style="1" customWidth="1"/>
    <col min="23" max="16384" width="9.140625" style="1"/>
  </cols>
  <sheetData>
    <row r="1" spans="1:10" ht="15">
      <c r="A1" s="10" t="s">
        <v>30</v>
      </c>
      <c r="B1" s="10"/>
      <c r="C1" s="10"/>
      <c r="D1" s="10"/>
      <c r="H1" s="9"/>
      <c r="I1" s="9"/>
      <c r="J1" s="9"/>
    </row>
    <row r="2" spans="1:10" ht="15">
      <c r="A2" s="8" t="s">
        <v>6</v>
      </c>
      <c r="B2" s="8"/>
      <c r="C2" s="8"/>
      <c r="D2" s="8"/>
      <c r="H2" s="9"/>
      <c r="I2" s="9"/>
      <c r="J2" s="9"/>
    </row>
    <row r="3" spans="1:10" ht="15">
      <c r="A3" s="8" t="s">
        <v>7</v>
      </c>
      <c r="B3" s="8"/>
      <c r="C3" s="8"/>
      <c r="D3" s="8"/>
      <c r="H3" s="1"/>
      <c r="I3" s="1"/>
      <c r="J3" s="1"/>
    </row>
    <row r="5" spans="1:10">
      <c r="A5" s="54" t="s">
        <v>5</v>
      </c>
      <c r="B5" s="55"/>
      <c r="C5" s="55"/>
      <c r="D5" s="87"/>
      <c r="E5" s="89" t="s">
        <v>3</v>
      </c>
      <c r="F5" s="19"/>
      <c r="G5" s="19"/>
      <c r="H5" s="90"/>
      <c r="I5" s="98" t="s">
        <v>29</v>
      </c>
    </row>
    <row r="6" spans="1:10" ht="24">
      <c r="A6" s="59" t="s">
        <v>22</v>
      </c>
      <c r="B6" s="85" t="s">
        <v>23</v>
      </c>
      <c r="C6" s="85" t="s">
        <v>24</v>
      </c>
      <c r="D6" s="61" t="s">
        <v>21</v>
      </c>
      <c r="E6" s="19"/>
      <c r="F6" s="88"/>
      <c r="G6" s="88"/>
      <c r="H6" s="88"/>
      <c r="I6" s="24"/>
    </row>
    <row r="7" spans="1:10">
      <c r="A7" s="63">
        <v>1</v>
      </c>
      <c r="B7" s="64">
        <v>7.4999999999999997E-2</v>
      </c>
      <c r="C7" s="64">
        <v>7.4999999999999997E-2</v>
      </c>
      <c r="D7" s="65">
        <v>107.5</v>
      </c>
      <c r="E7" s="22" t="s">
        <v>27</v>
      </c>
      <c r="F7" s="23" t="s">
        <v>25</v>
      </c>
      <c r="G7" s="26" t="s">
        <v>13</v>
      </c>
      <c r="H7" s="27">
        <v>0</v>
      </c>
      <c r="I7" s="24"/>
    </row>
    <row r="8" spans="1:10">
      <c r="A8" s="69">
        <v>2</v>
      </c>
      <c r="B8" s="70">
        <v>8.5000000000000006E-2</v>
      </c>
      <c r="C8" s="70">
        <v>0.08</v>
      </c>
      <c r="D8" s="71">
        <v>116.64</v>
      </c>
      <c r="E8" s="25" t="s">
        <v>26</v>
      </c>
      <c r="F8" s="28">
        <f>SUM(C21:H21)</f>
        <v>30000</v>
      </c>
      <c r="G8" s="29" t="s">
        <v>31</v>
      </c>
      <c r="H8" s="28">
        <v>30000</v>
      </c>
      <c r="I8" s="24"/>
    </row>
    <row r="9" spans="1:10">
      <c r="A9" s="69">
        <v>3</v>
      </c>
      <c r="B9" s="70">
        <v>8.5000000000000006E-2</v>
      </c>
      <c r="C9" s="70">
        <v>8.1699999999999995E-2</v>
      </c>
      <c r="D9" s="71">
        <v>126.55</v>
      </c>
      <c r="E9" s="25" t="s">
        <v>32</v>
      </c>
      <c r="F9" s="28">
        <f>(C16*C21)</f>
        <v>0</v>
      </c>
      <c r="G9" s="29" t="s">
        <v>14</v>
      </c>
      <c r="H9" s="28">
        <v>6100</v>
      </c>
      <c r="I9" s="24"/>
    </row>
    <row r="10" spans="1:10">
      <c r="A10" s="69">
        <v>4</v>
      </c>
      <c r="B10" s="70">
        <v>8.7499999999999994E-2</v>
      </c>
      <c r="C10" s="70">
        <v>8.3099999999999993E-2</v>
      </c>
      <c r="D10" s="71">
        <v>137.62</v>
      </c>
      <c r="E10" s="25" t="s">
        <v>33</v>
      </c>
      <c r="F10" s="28">
        <f>(E16*E21)</f>
        <v>6099.9999999999991</v>
      </c>
      <c r="G10" s="29" t="s">
        <v>14</v>
      </c>
      <c r="H10" s="28">
        <v>6100</v>
      </c>
      <c r="I10" s="24"/>
    </row>
    <row r="11" spans="1:10">
      <c r="A11" s="69">
        <v>5</v>
      </c>
      <c r="B11" s="70">
        <v>0.09</v>
      </c>
      <c r="C11" s="70">
        <v>8.4500000000000006E-2</v>
      </c>
      <c r="D11" s="71">
        <v>150.01</v>
      </c>
      <c r="E11" s="25" t="s">
        <v>34</v>
      </c>
      <c r="F11" s="28">
        <f>G16*G21</f>
        <v>6100</v>
      </c>
      <c r="G11" s="29" t="s">
        <v>14</v>
      </c>
      <c r="H11" s="28">
        <v>6100</v>
      </c>
      <c r="I11" s="24"/>
    </row>
    <row r="12" spans="1:10">
      <c r="A12" s="69">
        <v>6</v>
      </c>
      <c r="B12" s="70">
        <v>0.09</v>
      </c>
      <c r="C12" s="70">
        <v>8.5400000000000004E-2</v>
      </c>
      <c r="D12" s="71">
        <v>163.51</v>
      </c>
      <c r="E12" s="80"/>
      <c r="F12" s="81"/>
      <c r="G12" s="82"/>
      <c r="H12" s="81"/>
      <c r="I12" s="83"/>
    </row>
    <row r="13" spans="1:10">
      <c r="A13" s="77">
        <v>7</v>
      </c>
      <c r="B13" s="78">
        <v>0.09</v>
      </c>
      <c r="C13" s="78">
        <v>8.6099999999999996E-2</v>
      </c>
      <c r="D13" s="79">
        <v>178.23</v>
      </c>
      <c r="E13" s="94"/>
      <c r="F13" s="95"/>
      <c r="G13" s="96"/>
      <c r="H13" s="95"/>
      <c r="I13" s="97"/>
      <c r="J13" s="1"/>
    </row>
    <row r="14" spans="1:10">
      <c r="A14" s="84"/>
      <c r="B14" s="84"/>
      <c r="C14" s="56" t="s">
        <v>4</v>
      </c>
      <c r="D14" s="57"/>
      <c r="E14" s="57"/>
      <c r="F14" s="57"/>
      <c r="G14" s="57"/>
      <c r="H14" s="58"/>
      <c r="I14" s="1"/>
      <c r="J14" s="1"/>
    </row>
    <row r="15" spans="1:10">
      <c r="A15" s="84"/>
      <c r="B15" s="84"/>
      <c r="C15" s="62" t="s">
        <v>35</v>
      </c>
      <c r="D15" s="60" t="s">
        <v>36</v>
      </c>
      <c r="E15" s="60" t="s">
        <v>37</v>
      </c>
      <c r="F15" s="60" t="s">
        <v>38</v>
      </c>
      <c r="G15" s="60" t="s">
        <v>39</v>
      </c>
      <c r="H15" s="61" t="s">
        <v>40</v>
      </c>
      <c r="I15" s="1"/>
      <c r="J15" s="1"/>
    </row>
    <row r="16" spans="1:10">
      <c r="A16" s="84"/>
      <c r="B16" s="86" t="s">
        <v>23</v>
      </c>
      <c r="C16" s="66">
        <f>(D11/100)-1</f>
        <v>0.50009999999999999</v>
      </c>
      <c r="D16" s="66">
        <f>C16*0.7</f>
        <v>0.35006999999999999</v>
      </c>
      <c r="E16" s="66">
        <f>(D12/100)-1</f>
        <v>0.6351</v>
      </c>
      <c r="F16" s="66">
        <f>E16*0.7</f>
        <v>0.44456999999999997</v>
      </c>
      <c r="G16" s="67">
        <f>(D13/100)-1</f>
        <v>0.7823</v>
      </c>
      <c r="H16" s="68">
        <f>G16*0.7</f>
        <v>0.54760999999999993</v>
      </c>
      <c r="I16" s="1"/>
      <c r="J16" s="1"/>
    </row>
    <row r="17" spans="1:13">
      <c r="A17" s="84"/>
      <c r="B17" s="62" t="s">
        <v>28</v>
      </c>
      <c r="C17" s="72">
        <v>6100</v>
      </c>
      <c r="D17" s="72">
        <v>0</v>
      </c>
      <c r="E17" s="72">
        <v>6100</v>
      </c>
      <c r="F17" s="72">
        <v>0</v>
      </c>
      <c r="G17" s="91">
        <v>6100</v>
      </c>
      <c r="H17" s="92">
        <v>0</v>
      </c>
      <c r="I17" s="1"/>
      <c r="J17" s="1"/>
    </row>
    <row r="18" spans="1:13" ht="6" customHeight="1">
      <c r="I18" s="1"/>
      <c r="J18" s="1"/>
    </row>
    <row r="19" spans="1:13">
      <c r="A19" s="73" t="s">
        <v>2</v>
      </c>
      <c r="B19" s="44"/>
      <c r="C19" s="44"/>
      <c r="D19" s="44"/>
      <c r="E19" s="11"/>
      <c r="F19" s="12"/>
      <c r="G19" s="13"/>
      <c r="H19" s="93"/>
      <c r="I19" s="1"/>
      <c r="J19" s="1"/>
    </row>
    <row r="20" spans="1:13">
      <c r="A20" s="74" t="s">
        <v>1</v>
      </c>
      <c r="B20" s="45"/>
      <c r="C20" s="14" t="s">
        <v>15</v>
      </c>
      <c r="D20" s="14" t="s">
        <v>16</v>
      </c>
      <c r="E20" s="14" t="s">
        <v>17</v>
      </c>
      <c r="F20" s="14" t="s">
        <v>18</v>
      </c>
      <c r="G20" s="14" t="s">
        <v>19</v>
      </c>
      <c r="H20" s="30" t="s">
        <v>20</v>
      </c>
      <c r="I20" s="1"/>
      <c r="J20" s="1"/>
    </row>
    <row r="21" spans="1:13">
      <c r="A21" s="50" t="s">
        <v>9</v>
      </c>
      <c r="B21" s="46"/>
      <c r="C21" s="16">
        <v>0</v>
      </c>
      <c r="D21" s="16">
        <v>0</v>
      </c>
      <c r="E21" s="16">
        <v>9604.7866477720036</v>
      </c>
      <c r="F21" s="16">
        <v>0</v>
      </c>
      <c r="G21" s="16">
        <v>7797.5201329413267</v>
      </c>
      <c r="H21" s="31">
        <v>12597.693219286672</v>
      </c>
      <c r="I21" s="1"/>
      <c r="J21" s="1"/>
    </row>
    <row r="22" spans="1:13">
      <c r="A22" s="51" t="s">
        <v>8</v>
      </c>
      <c r="B22" s="47"/>
      <c r="C22" s="21" t="s">
        <v>21</v>
      </c>
      <c r="D22" s="21" t="s">
        <v>21</v>
      </c>
      <c r="E22" s="21" t="s">
        <v>21</v>
      </c>
      <c r="F22" s="21" t="s">
        <v>21</v>
      </c>
      <c r="G22" s="21" t="s">
        <v>21</v>
      </c>
      <c r="H22" s="32" t="s">
        <v>21</v>
      </c>
      <c r="I22" s="1"/>
      <c r="J22" s="1"/>
    </row>
    <row r="23" spans="1:13" ht="6.75" customHeight="1">
      <c r="I23" s="5"/>
      <c r="J23" s="4"/>
    </row>
    <row r="24" spans="1:13" ht="13.5" customHeight="1">
      <c r="A24" s="75" t="s">
        <v>0</v>
      </c>
      <c r="B24" s="48"/>
      <c r="C24" s="99" t="s">
        <v>41</v>
      </c>
      <c r="D24" s="48"/>
      <c r="E24" s="33"/>
      <c r="F24" s="34"/>
      <c r="G24" s="35"/>
      <c r="H24" s="36"/>
      <c r="I24" s="102"/>
      <c r="J24" s="102"/>
    </row>
    <row r="25" spans="1:13" ht="13.5" customHeight="1">
      <c r="A25" s="76" t="s">
        <v>1</v>
      </c>
      <c r="B25" s="49"/>
      <c r="C25" s="15">
        <f>(C$21*C$16)</f>
        <v>0</v>
      </c>
      <c r="D25" s="15">
        <f t="shared" ref="D25:H25" si="0">(D$21*D$16)</f>
        <v>0</v>
      </c>
      <c r="E25" s="15">
        <f t="shared" si="0"/>
        <v>6099.9999999999991</v>
      </c>
      <c r="F25" s="15">
        <f t="shared" si="0"/>
        <v>0</v>
      </c>
      <c r="G25" s="15">
        <f t="shared" si="0"/>
        <v>6100</v>
      </c>
      <c r="H25" s="15">
        <f t="shared" si="0"/>
        <v>6898.6227838135737</v>
      </c>
      <c r="I25" s="39"/>
      <c r="J25" s="38"/>
    </row>
    <row r="26" spans="1:13" ht="13.5" customHeight="1" thickBot="1">
      <c r="A26" s="52" t="s">
        <v>11</v>
      </c>
      <c r="B26" s="49"/>
      <c r="C26" s="49"/>
      <c r="D26" s="49"/>
      <c r="E26" s="20"/>
      <c r="F26" s="20"/>
      <c r="G26" s="37"/>
      <c r="H26" s="39"/>
      <c r="I26" s="101"/>
      <c r="J26" s="103"/>
    </row>
    <row r="27" spans="1:13">
      <c r="A27" s="53" t="s">
        <v>12</v>
      </c>
      <c r="B27" s="42"/>
      <c r="C27" s="42"/>
      <c r="D27" s="42"/>
      <c r="E27" s="40"/>
      <c r="F27" s="41"/>
      <c r="G27" s="104">
        <f>SUM(C25:H25)</f>
        <v>19098.622783813575</v>
      </c>
      <c r="H27" s="100" t="s">
        <v>10</v>
      </c>
      <c r="I27" s="100"/>
      <c r="J27" s="43"/>
    </row>
    <row r="28" spans="1:13">
      <c r="A28" s="17"/>
      <c r="B28" s="17"/>
      <c r="C28" s="17"/>
      <c r="D28" s="17"/>
      <c r="E28" s="17"/>
      <c r="F28" s="18"/>
      <c r="G28" s="18"/>
      <c r="H28" s="7"/>
      <c r="I28" s="7"/>
      <c r="J28" s="6"/>
    </row>
    <row r="29" spans="1:13">
      <c r="J29" s="5"/>
      <c r="K29" s="3"/>
      <c r="L29" s="3"/>
      <c r="M29" s="4"/>
    </row>
    <row r="30" spans="1:13">
      <c r="E30" s="3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workbookViewId="0">
      <selection activeCell="G20" sqref="G20"/>
    </sheetView>
  </sheetViews>
  <sheetFormatPr defaultColWidth="11.42578125" defaultRowHeight="15"/>
  <cols>
    <col min="1" max="1" width="2.28515625" customWidth="1"/>
    <col min="2" max="2" width="6.140625" bestFit="1" customWidth="1"/>
    <col min="3" max="3" width="25.28515625" bestFit="1" customWidth="1"/>
    <col min="4" max="4" width="12.140625" bestFit="1" customWidth="1"/>
    <col min="5" max="5" width="12.85546875" bestFit="1" customWidth="1"/>
    <col min="6" max="6" width="9.42578125" bestFit="1" customWidth="1"/>
    <col min="7" max="8" width="12.140625" bestFit="1" customWidth="1"/>
  </cols>
  <sheetData>
    <row r="1" spans="1:8">
      <c r="A1" s="105" t="s">
        <v>112</v>
      </c>
    </row>
    <row r="2" spans="1:8">
      <c r="A2" s="105" t="s">
        <v>111</v>
      </c>
    </row>
    <row r="3" spans="1:8">
      <c r="A3" s="105" t="s">
        <v>110</v>
      </c>
    </row>
    <row r="6" spans="1:8" ht="15.75" thickBot="1">
      <c r="A6" t="s">
        <v>45</v>
      </c>
    </row>
    <row r="7" spans="1:8">
      <c r="B7" s="108"/>
      <c r="C7" s="108"/>
      <c r="D7" s="108" t="s">
        <v>48</v>
      </c>
      <c r="E7" s="108" t="s">
        <v>50</v>
      </c>
      <c r="F7" s="108" t="s">
        <v>52</v>
      </c>
      <c r="G7" s="108" t="s">
        <v>54</v>
      </c>
      <c r="H7" s="108" t="s">
        <v>54</v>
      </c>
    </row>
    <row r="8" spans="1:8" ht="15.75" thickBot="1">
      <c r="B8" s="109" t="s">
        <v>46</v>
      </c>
      <c r="C8" s="109" t="s">
        <v>47</v>
      </c>
      <c r="D8" s="109" t="s">
        <v>49</v>
      </c>
      <c r="E8" s="109" t="s">
        <v>51</v>
      </c>
      <c r="F8" s="109" t="s">
        <v>53</v>
      </c>
      <c r="G8" s="109" t="s">
        <v>55</v>
      </c>
      <c r="H8" s="109" t="s">
        <v>56</v>
      </c>
    </row>
    <row r="9" spans="1:8">
      <c r="B9" s="106" t="s">
        <v>62</v>
      </c>
      <c r="C9" s="106" t="s">
        <v>63</v>
      </c>
      <c r="D9" s="106">
        <v>12197.560487902419</v>
      </c>
      <c r="E9" s="106">
        <v>0</v>
      </c>
      <c r="F9" s="106">
        <v>0</v>
      </c>
      <c r="G9" s="106">
        <v>1E+30</v>
      </c>
      <c r="H9" s="106">
        <v>0.10735106591999982</v>
      </c>
    </row>
    <row r="10" spans="1:8">
      <c r="B10" s="106" t="s">
        <v>64</v>
      </c>
      <c r="C10" s="106" t="s">
        <v>65</v>
      </c>
      <c r="D10" s="106">
        <v>10004.919379156257</v>
      </c>
      <c r="E10" s="106">
        <v>0</v>
      </c>
      <c r="F10" s="106">
        <v>0</v>
      </c>
      <c r="G10" s="106">
        <v>2.4150179519999867E-2</v>
      </c>
      <c r="H10" s="106">
        <v>5.7627598257778141E-2</v>
      </c>
    </row>
    <row r="11" spans="1:8">
      <c r="B11" s="106" t="s">
        <v>66</v>
      </c>
      <c r="C11" s="106" t="s">
        <v>67</v>
      </c>
      <c r="D11" s="106">
        <v>0</v>
      </c>
      <c r="E11" s="106">
        <v>-5.7627598257778127E-2</v>
      </c>
      <c r="F11" s="106">
        <v>0</v>
      </c>
      <c r="G11" s="106">
        <v>5.7627598257778127E-2</v>
      </c>
      <c r="H11" s="106">
        <v>1E+30</v>
      </c>
    </row>
    <row r="12" spans="1:8">
      <c r="B12" s="106" t="s">
        <v>68</v>
      </c>
      <c r="C12" s="106" t="s">
        <v>69</v>
      </c>
      <c r="D12" s="106">
        <v>0</v>
      </c>
      <c r="E12" s="106">
        <v>-0.16347759825777788</v>
      </c>
      <c r="F12" s="106">
        <v>0</v>
      </c>
      <c r="G12" s="106">
        <v>0.16347759825777788</v>
      </c>
      <c r="H12" s="106">
        <v>1E+30</v>
      </c>
    </row>
    <row r="13" spans="1:8">
      <c r="B13" s="106" t="s">
        <v>70</v>
      </c>
      <c r="C13" s="106" t="s">
        <v>71</v>
      </c>
      <c r="D13" s="106">
        <v>7797.5201329413267</v>
      </c>
      <c r="E13" s="106">
        <v>0</v>
      </c>
      <c r="F13" s="106">
        <v>0</v>
      </c>
      <c r="G13" s="106">
        <v>1E+30</v>
      </c>
      <c r="H13" s="106">
        <v>2.4150179519999867E-2</v>
      </c>
    </row>
    <row r="14" spans="1:8">
      <c r="B14" s="106" t="s">
        <v>72</v>
      </c>
      <c r="C14" s="106" t="s">
        <v>73</v>
      </c>
      <c r="D14" s="106">
        <v>0</v>
      </c>
      <c r="E14" s="106">
        <v>-0.10623315381333381</v>
      </c>
      <c r="F14" s="106">
        <v>0</v>
      </c>
      <c r="G14" s="106">
        <v>0.10623315381333381</v>
      </c>
      <c r="H14" s="106">
        <v>1E+30</v>
      </c>
    </row>
    <row r="15" spans="1:8">
      <c r="B15" s="106" t="s">
        <v>90</v>
      </c>
      <c r="C15" s="106" t="s">
        <v>109</v>
      </c>
      <c r="D15" s="106">
        <v>21203.26799607994</v>
      </c>
      <c r="E15" s="106">
        <v>0</v>
      </c>
      <c r="F15" s="106">
        <v>1.073296</v>
      </c>
      <c r="G15" s="106">
        <v>2.6832141503773728E-2</v>
      </c>
      <c r="H15" s="106">
        <v>6.4027344794467839E-2</v>
      </c>
    </row>
    <row r="16" spans="1:8" ht="15.75" thickBot="1">
      <c r="B16" s="107" t="s">
        <v>92</v>
      </c>
      <c r="C16" s="107" t="s">
        <v>108</v>
      </c>
      <c r="D16" s="107">
        <v>7720.8445183007407</v>
      </c>
      <c r="E16" s="107">
        <v>0</v>
      </c>
      <c r="F16" s="107">
        <v>1</v>
      </c>
      <c r="G16" s="107">
        <v>6.3439347357348574E-2</v>
      </c>
      <c r="H16" s="107">
        <v>2.4390014664197809E-2</v>
      </c>
    </row>
    <row r="18" spans="1:8" ht="15.75" thickBot="1">
      <c r="A18" t="s">
        <v>57</v>
      </c>
    </row>
    <row r="19" spans="1:8">
      <c r="B19" s="108"/>
      <c r="C19" s="108"/>
      <c r="D19" s="108" t="s">
        <v>48</v>
      </c>
      <c r="E19" s="108" t="s">
        <v>58</v>
      </c>
      <c r="F19" s="108" t="s">
        <v>60</v>
      </c>
      <c r="G19" s="108" t="s">
        <v>54</v>
      </c>
      <c r="H19" s="108" t="s">
        <v>54</v>
      </c>
    </row>
    <row r="20" spans="1:8" ht="15.75" thickBot="1">
      <c r="B20" s="109" t="s">
        <v>46</v>
      </c>
      <c r="C20" s="109" t="s">
        <v>47</v>
      </c>
      <c r="D20" s="109" t="s">
        <v>49</v>
      </c>
      <c r="E20" s="109" t="s">
        <v>59</v>
      </c>
      <c r="F20" s="109" t="s">
        <v>61</v>
      </c>
      <c r="G20" s="109" t="s">
        <v>55</v>
      </c>
      <c r="H20" s="109" t="s">
        <v>56</v>
      </c>
    </row>
    <row r="21" spans="1:8">
      <c r="B21" s="106" t="s">
        <v>80</v>
      </c>
      <c r="C21" s="106" t="s">
        <v>107</v>
      </c>
      <c r="D21" s="106">
        <v>0</v>
      </c>
      <c r="E21" s="106">
        <v>-1.073296</v>
      </c>
      <c r="F21" s="106">
        <v>0</v>
      </c>
      <c r="G21" s="106">
        <v>21203.26799607994</v>
      </c>
      <c r="H21" s="106">
        <v>1E+30</v>
      </c>
    </row>
    <row r="22" spans="1:8">
      <c r="B22" s="106" t="s">
        <v>95</v>
      </c>
      <c r="C22" s="106" t="s">
        <v>106</v>
      </c>
      <c r="D22" s="106">
        <v>0</v>
      </c>
      <c r="E22" s="106">
        <v>-0.99999999999999989</v>
      </c>
      <c r="F22" s="106">
        <v>0</v>
      </c>
      <c r="G22" s="106">
        <v>7720.8445183007416</v>
      </c>
      <c r="H22" s="106">
        <v>1E+30</v>
      </c>
    </row>
    <row r="23" spans="1:8">
      <c r="B23" s="106" t="s">
        <v>97</v>
      </c>
      <c r="C23" s="106" t="s">
        <v>75</v>
      </c>
      <c r="D23" s="106">
        <v>30000</v>
      </c>
      <c r="E23" s="106">
        <v>0.96601648714666699</v>
      </c>
      <c r="F23" s="106">
        <v>30000</v>
      </c>
      <c r="G23" s="106">
        <v>1E+30</v>
      </c>
      <c r="H23" s="106">
        <v>10004.919379156257</v>
      </c>
    </row>
    <row r="24" spans="1:8">
      <c r="B24" s="106" t="s">
        <v>74</v>
      </c>
      <c r="C24" s="106" t="s">
        <v>77</v>
      </c>
      <c r="D24" s="106">
        <v>6100</v>
      </c>
      <c r="E24" s="106">
        <v>0.21465919999999966</v>
      </c>
      <c r="F24" s="106">
        <v>6100</v>
      </c>
      <c r="G24" s="106">
        <v>5003.460181516044</v>
      </c>
      <c r="H24" s="106">
        <v>6100</v>
      </c>
    </row>
    <row r="25" spans="1:8">
      <c r="B25" s="106" t="s">
        <v>76</v>
      </c>
      <c r="C25" s="106" t="s">
        <v>79</v>
      </c>
      <c r="D25" s="106">
        <v>0</v>
      </c>
      <c r="E25" s="106">
        <v>0</v>
      </c>
      <c r="F25" s="106">
        <v>6100</v>
      </c>
      <c r="G25" s="106">
        <v>1E+30</v>
      </c>
      <c r="H25" s="106">
        <v>6099.9999999999991</v>
      </c>
    </row>
    <row r="26" spans="1:8" ht="15.75" thickBot="1">
      <c r="B26" s="107" t="s">
        <v>78</v>
      </c>
      <c r="C26" s="107" t="s">
        <v>81</v>
      </c>
      <c r="D26" s="107">
        <v>6100</v>
      </c>
      <c r="E26" s="107">
        <v>3.087073951169611E-2</v>
      </c>
      <c r="F26" s="107">
        <v>6100</v>
      </c>
      <c r="G26" s="107">
        <v>7826.8484303139403</v>
      </c>
      <c r="H26" s="107">
        <v>6100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4" zoomScale="120" zoomScaleNormal="120" zoomScalePageLayoutView="120" workbookViewId="0">
      <selection activeCell="L16" sqref="L16"/>
    </sheetView>
  </sheetViews>
  <sheetFormatPr defaultColWidth="8.85546875" defaultRowHeight="12.75"/>
  <cols>
    <col min="1" max="1" width="16.28515625" style="1" customWidth="1"/>
    <col min="2" max="2" width="11.85546875" style="1" bestFit="1" customWidth="1"/>
    <col min="3" max="3" width="8.42578125" style="1" bestFit="1" customWidth="1"/>
    <col min="4" max="4" width="8" style="1" bestFit="1" customWidth="1"/>
    <col min="5" max="5" width="11" style="1" bestFit="1" customWidth="1"/>
    <col min="6" max="6" width="19.85546875" style="1" bestFit="1" customWidth="1"/>
    <col min="7" max="7" width="10" style="1" bestFit="1" customWidth="1"/>
    <col min="8" max="10" width="11.42578125" style="2" customWidth="1"/>
    <col min="11" max="11" width="11.7109375" style="2" customWidth="1"/>
    <col min="12" max="12" width="9.28515625" style="2" customWidth="1"/>
    <col min="13" max="13" width="5.28515625" style="1" customWidth="1"/>
    <col min="14" max="14" width="5.140625" style="1" customWidth="1"/>
    <col min="15" max="15" width="14.140625" style="1" customWidth="1"/>
    <col min="16" max="16" width="10.42578125" style="1" customWidth="1"/>
    <col min="17" max="23" width="8.85546875" style="1"/>
    <col min="24" max="24" width="11.28515625" style="1" customWidth="1"/>
    <col min="25" max="16384" width="8.85546875" style="1"/>
  </cols>
  <sheetData>
    <row r="1" spans="1:12" ht="15">
      <c r="A1" s="10" t="s">
        <v>30</v>
      </c>
      <c r="B1" s="10"/>
      <c r="C1" s="10"/>
      <c r="D1" s="10"/>
      <c r="H1" s="9"/>
      <c r="I1" s="9"/>
      <c r="J1" s="9"/>
      <c r="K1" s="9"/>
      <c r="L1" s="9"/>
    </row>
    <row r="2" spans="1:12" ht="15">
      <c r="A2" s="8" t="s">
        <v>6</v>
      </c>
      <c r="B2" s="8"/>
      <c r="C2" s="8"/>
      <c r="D2" s="8"/>
      <c r="H2" s="9"/>
      <c r="I2" s="9"/>
      <c r="J2" s="9"/>
      <c r="K2" s="9"/>
      <c r="L2" s="9"/>
    </row>
    <row r="3" spans="1:12" ht="15">
      <c r="A3" s="8" t="s">
        <v>7</v>
      </c>
      <c r="B3" s="8"/>
      <c r="C3" s="8"/>
      <c r="D3" s="8"/>
      <c r="H3" s="1"/>
      <c r="I3" s="1"/>
      <c r="J3" s="1"/>
      <c r="K3" s="1"/>
      <c r="L3" s="1"/>
    </row>
    <row r="5" spans="1:12">
      <c r="A5" s="153" t="s">
        <v>5</v>
      </c>
      <c r="B5" s="152"/>
      <c r="C5" s="152"/>
      <c r="D5" s="151"/>
      <c r="E5" s="150" t="s">
        <v>3</v>
      </c>
      <c r="F5" s="149"/>
      <c r="G5" s="149"/>
      <c r="H5" s="149"/>
      <c r="I5" s="149"/>
      <c r="J5" s="148"/>
      <c r="K5" s="147" t="s">
        <v>29</v>
      </c>
    </row>
    <row r="6" spans="1:12" ht="24">
      <c r="A6" s="59" t="s">
        <v>22</v>
      </c>
      <c r="B6" s="85" t="s">
        <v>23</v>
      </c>
      <c r="C6" s="85" t="s">
        <v>24</v>
      </c>
      <c r="D6" s="61" t="s">
        <v>21</v>
      </c>
      <c r="E6" s="22" t="s">
        <v>27</v>
      </c>
      <c r="F6" s="23" t="s">
        <v>25</v>
      </c>
      <c r="G6" s="26" t="s">
        <v>13</v>
      </c>
      <c r="H6" s="27">
        <v>0</v>
      </c>
      <c r="I6" s="88"/>
      <c r="J6" s="88"/>
      <c r="K6" s="24"/>
    </row>
    <row r="7" spans="1:12">
      <c r="A7" s="146">
        <v>1</v>
      </c>
      <c r="B7" s="145">
        <v>7.4999999999999997E-2</v>
      </c>
      <c r="C7" s="145">
        <v>7.4999999999999997E-2</v>
      </c>
      <c r="D7" s="144">
        <v>107.5</v>
      </c>
      <c r="E7" s="25" t="s">
        <v>26</v>
      </c>
      <c r="F7" s="28">
        <f>SUM(C21:H21)</f>
        <v>30000</v>
      </c>
      <c r="G7" s="29" t="s">
        <v>31</v>
      </c>
      <c r="H7" s="28">
        <v>30000</v>
      </c>
      <c r="I7" s="27"/>
      <c r="J7" s="27"/>
      <c r="K7" s="24">
        <f t="shared" ref="K7:K12" si="0">F7-H7</f>
        <v>0</v>
      </c>
    </row>
    <row r="8" spans="1:12">
      <c r="A8" s="69">
        <v>2</v>
      </c>
      <c r="B8" s="70">
        <v>8.5000000000000006E-2</v>
      </c>
      <c r="C8" s="70">
        <v>0.08</v>
      </c>
      <c r="D8" s="71">
        <v>116.64</v>
      </c>
      <c r="E8" s="25" t="s">
        <v>32</v>
      </c>
      <c r="F8" s="28">
        <f>(C16*C21)</f>
        <v>6100</v>
      </c>
      <c r="G8" s="29" t="s">
        <v>14</v>
      </c>
      <c r="H8" s="28">
        <v>6100</v>
      </c>
      <c r="I8" s="28"/>
      <c r="J8" s="28"/>
      <c r="K8" s="24">
        <f t="shared" si="0"/>
        <v>0</v>
      </c>
    </row>
    <row r="9" spans="1:12">
      <c r="A9" s="69">
        <v>3</v>
      </c>
      <c r="B9" s="70">
        <v>8.5000000000000006E-2</v>
      </c>
      <c r="C9" s="70">
        <v>8.1699999999999995E-2</v>
      </c>
      <c r="D9" s="71">
        <v>126.55</v>
      </c>
      <c r="E9" s="25" t="s">
        <v>33</v>
      </c>
      <c r="F9" s="28">
        <f>(E16*E21)</f>
        <v>0</v>
      </c>
      <c r="G9" s="29" t="s">
        <v>14</v>
      </c>
      <c r="H9" s="28">
        <v>6100</v>
      </c>
      <c r="I9" s="28"/>
      <c r="J9" s="28"/>
      <c r="K9" s="24">
        <f t="shared" si="0"/>
        <v>-6100</v>
      </c>
    </row>
    <row r="10" spans="1:12">
      <c r="A10" s="69">
        <v>4</v>
      </c>
      <c r="B10" s="70">
        <v>8.7499999999999994E-2</v>
      </c>
      <c r="C10" s="70">
        <v>8.3099999999999993E-2</v>
      </c>
      <c r="D10" s="71">
        <v>137.62</v>
      </c>
      <c r="E10" s="25" t="s">
        <v>34</v>
      </c>
      <c r="F10" s="28">
        <f>G16*G21</f>
        <v>6100</v>
      </c>
      <c r="G10" s="29" t="s">
        <v>14</v>
      </c>
      <c r="H10" s="28">
        <v>6100</v>
      </c>
      <c r="I10" s="28"/>
      <c r="J10" s="28"/>
      <c r="K10" s="24">
        <f t="shared" si="0"/>
        <v>0</v>
      </c>
    </row>
    <row r="11" spans="1:12">
      <c r="A11" s="69">
        <v>5</v>
      </c>
      <c r="B11" s="70">
        <v>0.09</v>
      </c>
      <c r="C11" s="70">
        <v>8.4500000000000006E-2</v>
      </c>
      <c r="D11" s="71">
        <v>150.01</v>
      </c>
      <c r="E11" s="115" t="s">
        <v>105</v>
      </c>
      <c r="F11" s="28">
        <f>-I21+((C21*(1+C16))+(D21*(1+D16)))/1.5</f>
        <v>0</v>
      </c>
      <c r="G11" s="29" t="s">
        <v>31</v>
      </c>
      <c r="H11" s="28">
        <v>0</v>
      </c>
      <c r="I11" s="28"/>
      <c r="J11" s="28"/>
      <c r="K11" s="24">
        <f t="shared" si="0"/>
        <v>0</v>
      </c>
    </row>
    <row r="12" spans="1:12">
      <c r="A12" s="69">
        <v>6</v>
      </c>
      <c r="B12" s="70">
        <v>0.09</v>
      </c>
      <c r="C12" s="70">
        <v>8.5400000000000004E-2</v>
      </c>
      <c r="D12" s="71">
        <v>163.51</v>
      </c>
      <c r="E12" s="116" t="s">
        <v>104</v>
      </c>
      <c r="F12" s="81">
        <f>-J21+((E21*(1+E16))+(F21*(1+F16))+(G21*(1+G16))+(H21*(1+H16)))/1.8</f>
        <v>0</v>
      </c>
      <c r="G12" s="117" t="s">
        <v>31</v>
      </c>
      <c r="H12" s="81">
        <v>0</v>
      </c>
      <c r="I12" s="81"/>
      <c r="J12" s="81"/>
      <c r="K12" s="24">
        <f t="shared" si="0"/>
        <v>0</v>
      </c>
    </row>
    <row r="13" spans="1:12">
      <c r="A13" s="77">
        <v>7</v>
      </c>
      <c r="B13" s="78">
        <v>0.09</v>
      </c>
      <c r="C13" s="78">
        <v>8.6099999999999996E-2</v>
      </c>
      <c r="D13" s="79">
        <v>178.23</v>
      </c>
      <c r="E13" s="94"/>
      <c r="F13" s="95"/>
      <c r="G13" s="96"/>
      <c r="H13" s="95"/>
      <c r="I13" s="111"/>
      <c r="J13" s="111"/>
      <c r="K13" s="97"/>
      <c r="L13" s="1"/>
    </row>
    <row r="14" spans="1:12">
      <c r="A14" s="84"/>
      <c r="B14" s="84"/>
      <c r="C14" s="143" t="s">
        <v>4</v>
      </c>
      <c r="D14" s="142"/>
      <c r="E14" s="142"/>
      <c r="F14" s="142"/>
      <c r="G14" s="142"/>
      <c r="H14" s="142"/>
      <c r="I14" s="142"/>
      <c r="J14" s="141"/>
      <c r="K14" s="1"/>
      <c r="L14" s="1"/>
    </row>
    <row r="15" spans="1:12">
      <c r="A15" s="84"/>
      <c r="B15" s="84"/>
      <c r="C15" s="62" t="s">
        <v>35</v>
      </c>
      <c r="D15" s="60" t="s">
        <v>36</v>
      </c>
      <c r="E15" s="60" t="s">
        <v>37</v>
      </c>
      <c r="F15" s="60" t="s">
        <v>38</v>
      </c>
      <c r="G15" s="60" t="s">
        <v>39</v>
      </c>
      <c r="H15" s="60" t="s">
        <v>40</v>
      </c>
      <c r="I15" s="60" t="s">
        <v>103</v>
      </c>
      <c r="J15" s="61" t="s">
        <v>102</v>
      </c>
      <c r="K15" s="1"/>
      <c r="L15" s="1"/>
    </row>
    <row r="16" spans="1:12">
      <c r="A16" s="84"/>
      <c r="B16" s="140" t="s">
        <v>23</v>
      </c>
      <c r="C16" s="66">
        <f>(D11/100)-1</f>
        <v>0.50009999999999999</v>
      </c>
      <c r="D16" s="66">
        <f>C16*0.7</f>
        <v>0.35006999999999999</v>
      </c>
      <c r="E16" s="66">
        <f>(D12/100)-1</f>
        <v>0.6351</v>
      </c>
      <c r="F16" s="66">
        <f>E16*0.7</f>
        <v>0.44456999999999997</v>
      </c>
      <c r="G16" s="67">
        <f>(D13/100)-1</f>
        <v>0.7823</v>
      </c>
      <c r="H16" s="67">
        <f>G16*0.7</f>
        <v>0.54760999999999993</v>
      </c>
      <c r="I16" s="68">
        <f>1.036^2</f>
        <v>1.073296</v>
      </c>
      <c r="J16" s="68">
        <v>1</v>
      </c>
      <c r="K16" s="1"/>
      <c r="L16" s="1"/>
    </row>
    <row r="17" spans="1:15">
      <c r="A17" s="84"/>
      <c r="B17" s="62" t="s">
        <v>28</v>
      </c>
      <c r="C17" s="72">
        <v>6100</v>
      </c>
      <c r="D17" s="72">
        <v>0</v>
      </c>
      <c r="E17" s="72">
        <v>6100</v>
      </c>
      <c r="F17" s="72">
        <v>0</v>
      </c>
      <c r="G17" s="91">
        <v>6100</v>
      </c>
      <c r="H17" s="91">
        <v>0</v>
      </c>
      <c r="I17" s="91">
        <v>0</v>
      </c>
      <c r="J17" s="92">
        <v>0</v>
      </c>
      <c r="K17" s="1"/>
      <c r="L17" s="1"/>
    </row>
    <row r="18" spans="1:15" ht="6" customHeight="1">
      <c r="I18" s="112"/>
      <c r="K18" s="1"/>
      <c r="L18" s="1"/>
    </row>
    <row r="19" spans="1:15">
      <c r="A19" s="139" t="s">
        <v>2</v>
      </c>
      <c r="B19" s="138"/>
      <c r="C19" s="138"/>
      <c r="D19" s="138"/>
      <c r="E19" s="137"/>
      <c r="F19" s="135"/>
      <c r="G19" s="136"/>
      <c r="H19" s="135"/>
      <c r="I19" s="135"/>
      <c r="J19" s="134"/>
      <c r="K19" s="1"/>
      <c r="L19" s="1"/>
    </row>
    <row r="20" spans="1:15">
      <c r="A20" s="133" t="s">
        <v>1</v>
      </c>
      <c r="B20" s="132"/>
      <c r="C20" s="131" t="s">
        <v>15</v>
      </c>
      <c r="D20" s="131" t="s">
        <v>16</v>
      </c>
      <c r="E20" s="131" t="s">
        <v>17</v>
      </c>
      <c r="F20" s="131" t="s">
        <v>18</v>
      </c>
      <c r="G20" s="131" t="s">
        <v>19</v>
      </c>
      <c r="H20" s="131" t="s">
        <v>20</v>
      </c>
      <c r="I20" s="110" t="s">
        <v>103</v>
      </c>
      <c r="J20" s="113" t="s">
        <v>102</v>
      </c>
      <c r="K20" s="1"/>
      <c r="L20" s="1"/>
    </row>
    <row r="21" spans="1:15">
      <c r="A21" s="50" t="s">
        <v>9</v>
      </c>
      <c r="B21" s="46"/>
      <c r="C21" s="16">
        <v>12197.560487902419</v>
      </c>
      <c r="D21" s="16">
        <v>10004.919379156257</v>
      </c>
      <c r="E21" s="16">
        <v>0</v>
      </c>
      <c r="F21" s="16">
        <v>0</v>
      </c>
      <c r="G21" s="16">
        <v>7797.5201329413267</v>
      </c>
      <c r="H21" s="16">
        <v>0</v>
      </c>
      <c r="I21" s="16">
        <v>21203.26799607994</v>
      </c>
      <c r="J21" s="31">
        <v>7720.8445183007407</v>
      </c>
      <c r="K21" s="1"/>
      <c r="L21" s="1"/>
    </row>
    <row r="22" spans="1:15">
      <c r="A22" s="51" t="s">
        <v>8</v>
      </c>
      <c r="B22" s="47"/>
      <c r="C22" s="21" t="s">
        <v>21</v>
      </c>
      <c r="D22" s="21" t="s">
        <v>21</v>
      </c>
      <c r="E22" s="21" t="s">
        <v>21</v>
      </c>
      <c r="F22" s="21" t="s">
        <v>21</v>
      </c>
      <c r="G22" s="21" t="s">
        <v>21</v>
      </c>
      <c r="H22" s="21" t="s">
        <v>21</v>
      </c>
      <c r="I22" s="21" t="s">
        <v>21</v>
      </c>
      <c r="J22" s="32" t="s">
        <v>21</v>
      </c>
      <c r="K22" s="1"/>
      <c r="L22" s="1"/>
    </row>
    <row r="23" spans="1:15" ht="6.75" customHeight="1">
      <c r="K23" s="5"/>
      <c r="L23" s="4"/>
    </row>
    <row r="24" spans="1:15" ht="13.5" customHeight="1">
      <c r="A24" s="130" t="s">
        <v>0</v>
      </c>
      <c r="B24" s="128"/>
      <c r="C24" s="129" t="s">
        <v>87</v>
      </c>
      <c r="D24" s="128"/>
      <c r="E24" s="127"/>
      <c r="F24" s="126"/>
      <c r="G24" s="125"/>
      <c r="H24" s="124"/>
      <c r="I24" s="124"/>
      <c r="J24" s="124"/>
      <c r="K24" s="123"/>
      <c r="L24" s="123"/>
    </row>
    <row r="25" spans="1:15" ht="13.5" customHeight="1">
      <c r="A25" s="76" t="s">
        <v>1</v>
      </c>
      <c r="B25" s="49"/>
      <c r="C25" s="122">
        <f t="shared" ref="C25:J25" si="1">(C$21*C$16)</f>
        <v>6100</v>
      </c>
      <c r="D25" s="122">
        <f t="shared" si="1"/>
        <v>3502.4221270612311</v>
      </c>
      <c r="E25" s="122">
        <f t="shared" si="1"/>
        <v>0</v>
      </c>
      <c r="F25" s="122">
        <f t="shared" si="1"/>
        <v>0</v>
      </c>
      <c r="G25" s="122">
        <f t="shared" si="1"/>
        <v>6100</v>
      </c>
      <c r="H25" s="122">
        <f t="shared" si="1"/>
        <v>0</v>
      </c>
      <c r="I25" s="122">
        <f t="shared" si="1"/>
        <v>22757.382727120614</v>
      </c>
      <c r="J25" s="122">
        <f t="shared" si="1"/>
        <v>7720.8445183007407</v>
      </c>
      <c r="K25" s="39"/>
      <c r="L25" s="38"/>
    </row>
    <row r="26" spans="1:15" ht="13.5" customHeight="1" thickBot="1">
      <c r="A26" s="52" t="s">
        <v>11</v>
      </c>
      <c r="B26" s="49"/>
      <c r="C26" s="49"/>
      <c r="D26" s="49"/>
      <c r="E26" s="20"/>
      <c r="F26" s="20"/>
      <c r="G26" s="37"/>
      <c r="H26" s="39"/>
      <c r="I26" s="39"/>
      <c r="J26" s="39"/>
      <c r="K26" s="101"/>
      <c r="L26" s="103"/>
    </row>
    <row r="27" spans="1:15">
      <c r="A27" s="53" t="s">
        <v>12</v>
      </c>
      <c r="B27" s="42"/>
      <c r="C27" s="42"/>
      <c r="D27" s="42"/>
      <c r="E27" s="40"/>
      <c r="F27" s="41"/>
      <c r="G27" s="40"/>
      <c r="H27" s="41"/>
      <c r="I27" s="100"/>
      <c r="J27" s="100"/>
      <c r="K27" s="121">
        <f>SUMPRODUCT(I21:J21,I16:J16)</f>
        <v>30478.227245421353</v>
      </c>
      <c r="L27" s="100" t="s">
        <v>10</v>
      </c>
    </row>
    <row r="28" spans="1:15">
      <c r="A28" s="17"/>
      <c r="B28" s="17"/>
      <c r="C28" s="17"/>
      <c r="D28" s="17"/>
      <c r="E28" s="17"/>
      <c r="F28" s="18"/>
      <c r="G28" s="18"/>
      <c r="H28" s="7"/>
      <c r="I28" s="7"/>
      <c r="J28" s="7"/>
      <c r="K28" s="7"/>
      <c r="L28" s="6"/>
    </row>
    <row r="29" spans="1:15">
      <c r="L29" s="5"/>
      <c r="M29" s="3"/>
      <c r="N29" s="3"/>
      <c r="O29" s="4"/>
    </row>
    <row r="30" spans="1:15">
      <c r="E30" s="3"/>
    </row>
  </sheetData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C25" sqref="C25"/>
    </sheetView>
  </sheetViews>
  <sheetFormatPr defaultRowHeight="15"/>
  <cols>
    <col min="1" max="1" width="2.28515625" customWidth="1"/>
    <col min="2" max="2" width="6.28515625" bestFit="1" customWidth="1"/>
    <col min="3" max="3" width="27.85546875" bestFit="1" customWidth="1"/>
    <col min="4" max="5" width="12" bestFit="1" customWidth="1"/>
    <col min="6" max="6" width="10.85546875" bestFit="1" customWidth="1"/>
    <col min="7" max="8" width="12" bestFit="1" customWidth="1"/>
  </cols>
  <sheetData>
    <row r="1" spans="1:8">
      <c r="A1" s="105" t="s">
        <v>42</v>
      </c>
    </row>
    <row r="2" spans="1:8">
      <c r="A2" s="105" t="s">
        <v>43</v>
      </c>
    </row>
    <row r="3" spans="1:8">
      <c r="A3" s="105" t="s">
        <v>44</v>
      </c>
    </row>
    <row r="6" spans="1:8" ht="15.75" thickBot="1">
      <c r="A6" t="s">
        <v>45</v>
      </c>
    </row>
    <row r="7" spans="1:8">
      <c r="B7" s="108"/>
      <c r="C7" s="108"/>
      <c r="D7" s="108" t="s">
        <v>48</v>
      </c>
      <c r="E7" s="108" t="s">
        <v>50</v>
      </c>
      <c r="F7" s="108" t="s">
        <v>52</v>
      </c>
      <c r="G7" s="108" t="s">
        <v>54</v>
      </c>
      <c r="H7" s="108" t="s">
        <v>54</v>
      </c>
    </row>
    <row r="8" spans="1:8" ht="15.75" thickBot="1">
      <c r="B8" s="109" t="s">
        <v>46</v>
      </c>
      <c r="C8" s="109" t="s">
        <v>47</v>
      </c>
      <c r="D8" s="109" t="s">
        <v>49</v>
      </c>
      <c r="E8" s="109" t="s">
        <v>51</v>
      </c>
      <c r="F8" s="109" t="s">
        <v>53</v>
      </c>
      <c r="G8" s="109" t="s">
        <v>55</v>
      </c>
      <c r="H8" s="109" t="s">
        <v>56</v>
      </c>
    </row>
    <row r="9" spans="1:8">
      <c r="B9" s="106" t="s">
        <v>62</v>
      </c>
      <c r="C9" s="106" t="s">
        <v>63</v>
      </c>
      <c r="D9" s="106">
        <v>0</v>
      </c>
      <c r="E9" s="106">
        <v>-4.7509999999999705E-2</v>
      </c>
      <c r="F9" s="106">
        <v>0.50009999999999999</v>
      </c>
      <c r="G9" s="106">
        <v>4.7509999999999705E-2</v>
      </c>
      <c r="H9" s="106">
        <v>1E+30</v>
      </c>
    </row>
    <row r="10" spans="1:8">
      <c r="B10" s="106" t="s">
        <v>64</v>
      </c>
      <c r="C10" s="106" t="s">
        <v>65</v>
      </c>
      <c r="D10" s="106">
        <v>0</v>
      </c>
      <c r="E10" s="106">
        <v>-0.19753999999999972</v>
      </c>
      <c r="F10" s="106">
        <v>0.35006999999999999</v>
      </c>
      <c r="G10" s="106">
        <v>0.19753999999999972</v>
      </c>
      <c r="H10" s="106">
        <v>1E+30</v>
      </c>
    </row>
    <row r="11" spans="1:8">
      <c r="B11" s="106" t="s">
        <v>66</v>
      </c>
      <c r="C11" s="106" t="s">
        <v>67</v>
      </c>
      <c r="D11" s="106">
        <v>9604.7866477720036</v>
      </c>
      <c r="E11" s="106">
        <v>0</v>
      </c>
      <c r="F11" s="106">
        <v>0.63509999999999989</v>
      </c>
      <c r="G11" s="106">
        <v>1E+30</v>
      </c>
      <c r="H11" s="106">
        <v>8.7490000000000193E-2</v>
      </c>
    </row>
    <row r="12" spans="1:8">
      <c r="B12" s="106" t="s">
        <v>68</v>
      </c>
      <c r="C12" s="106" t="s">
        <v>69</v>
      </c>
      <c r="D12" s="106">
        <v>0</v>
      </c>
      <c r="E12" s="106">
        <v>-0.1030399999999998</v>
      </c>
      <c r="F12" s="106">
        <v>0.44456999999999991</v>
      </c>
      <c r="G12" s="106">
        <v>0.1030399999999998</v>
      </c>
      <c r="H12" s="106">
        <v>1E+30</v>
      </c>
    </row>
    <row r="13" spans="1:8">
      <c r="B13" s="106" t="s">
        <v>70</v>
      </c>
      <c r="C13" s="106" t="s">
        <v>71</v>
      </c>
      <c r="D13" s="106">
        <v>7797.5201329413267</v>
      </c>
      <c r="E13" s="106">
        <v>0</v>
      </c>
      <c r="F13" s="106">
        <v>0.7823</v>
      </c>
      <c r="G13" s="106">
        <v>1E+30</v>
      </c>
      <c r="H13" s="106">
        <v>0.23469000000000026</v>
      </c>
    </row>
    <row r="14" spans="1:8" ht="15.75" thickBot="1">
      <c r="B14" s="107" t="s">
        <v>72</v>
      </c>
      <c r="C14" s="107" t="s">
        <v>73</v>
      </c>
      <c r="D14" s="107">
        <v>12597.693219286672</v>
      </c>
      <c r="E14" s="107">
        <v>0</v>
      </c>
      <c r="F14" s="107">
        <v>0.54760999999999971</v>
      </c>
      <c r="G14" s="107">
        <v>8.7490000000000193E-2</v>
      </c>
      <c r="H14" s="107">
        <v>4.7509999999999705E-2</v>
      </c>
    </row>
    <row r="16" spans="1:8" ht="15.75" thickBot="1">
      <c r="A16" t="s">
        <v>57</v>
      </c>
    </row>
    <row r="17" spans="2:8">
      <c r="B17" s="108"/>
      <c r="C17" s="108"/>
      <c r="D17" s="108" t="s">
        <v>48</v>
      </c>
      <c r="E17" s="108" t="s">
        <v>58</v>
      </c>
      <c r="F17" s="108" t="s">
        <v>60</v>
      </c>
      <c r="G17" s="108" t="s">
        <v>54</v>
      </c>
      <c r="H17" s="108" t="s">
        <v>54</v>
      </c>
    </row>
    <row r="18" spans="2:8" ht="15.75" thickBot="1">
      <c r="B18" s="109" t="s">
        <v>46</v>
      </c>
      <c r="C18" s="109" t="s">
        <v>47</v>
      </c>
      <c r="D18" s="109" t="s">
        <v>49</v>
      </c>
      <c r="E18" s="109" t="s">
        <v>59</v>
      </c>
      <c r="F18" s="109" t="s">
        <v>61</v>
      </c>
      <c r="G18" s="109" t="s">
        <v>55</v>
      </c>
      <c r="H18" s="109" t="s">
        <v>56</v>
      </c>
    </row>
    <row r="19" spans="2:8">
      <c r="B19" s="106" t="s">
        <v>74</v>
      </c>
      <c r="C19" s="106" t="s">
        <v>75</v>
      </c>
      <c r="D19" s="106">
        <v>30000</v>
      </c>
      <c r="E19" s="106">
        <v>0.54760999999999971</v>
      </c>
      <c r="F19" s="106">
        <v>30000</v>
      </c>
      <c r="G19" s="106">
        <v>1E+30</v>
      </c>
      <c r="H19" s="106">
        <v>12597.693219286672</v>
      </c>
    </row>
    <row r="20" spans="2:8">
      <c r="B20" s="106" t="s">
        <v>76</v>
      </c>
      <c r="C20" s="106" t="s">
        <v>77</v>
      </c>
      <c r="D20" s="106">
        <v>0</v>
      </c>
      <c r="E20" s="106">
        <v>0</v>
      </c>
      <c r="F20" s="106">
        <v>6100</v>
      </c>
      <c r="G20" s="106">
        <v>1E+30</v>
      </c>
      <c r="H20" s="106">
        <v>6100</v>
      </c>
    </row>
    <row r="21" spans="2:8">
      <c r="B21" s="106" t="s">
        <v>78</v>
      </c>
      <c r="C21" s="106" t="s">
        <v>79</v>
      </c>
      <c r="D21" s="106">
        <v>6099.9999999999991</v>
      </c>
      <c r="E21" s="106">
        <v>0.13775783341206138</v>
      </c>
      <c r="F21" s="106">
        <v>6100</v>
      </c>
      <c r="G21" s="106">
        <v>8000.7949635689656</v>
      </c>
      <c r="H21" s="106">
        <v>6100</v>
      </c>
    </row>
    <row r="22" spans="2:8" ht="15.75" thickBot="1">
      <c r="B22" s="107" t="s">
        <v>80</v>
      </c>
      <c r="C22" s="107" t="s">
        <v>81</v>
      </c>
      <c r="D22" s="107">
        <v>6100</v>
      </c>
      <c r="E22" s="107">
        <v>0.30000000000000032</v>
      </c>
      <c r="F22" s="107">
        <v>6100</v>
      </c>
      <c r="G22" s="107">
        <v>9855.1754054479625</v>
      </c>
      <c r="H22" s="107">
        <v>6100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zoomScale="120" zoomScaleNormal="120" workbookViewId="0">
      <selection activeCell="G27" sqref="G27"/>
    </sheetView>
  </sheetViews>
  <sheetFormatPr defaultRowHeight="12.75"/>
  <cols>
    <col min="1" max="1" width="16.28515625" style="1" customWidth="1"/>
    <col min="2" max="2" width="11.85546875" style="1" bestFit="1" customWidth="1"/>
    <col min="3" max="3" width="8.42578125" style="1" bestFit="1" customWidth="1"/>
    <col min="4" max="4" width="8" style="1" bestFit="1" customWidth="1"/>
    <col min="5" max="5" width="11" style="1" bestFit="1" customWidth="1"/>
    <col min="6" max="6" width="19.85546875" style="1" bestFit="1" customWidth="1"/>
    <col min="7" max="7" width="10" style="1" bestFit="1" customWidth="1"/>
    <col min="8" max="8" width="11.42578125" style="2" customWidth="1"/>
    <col min="9" max="9" width="11.7109375" style="2" customWidth="1"/>
    <col min="10" max="10" width="9.28515625" style="2" customWidth="1"/>
    <col min="11" max="11" width="5.28515625" style="1" customWidth="1"/>
    <col min="12" max="12" width="5.140625" style="1" customWidth="1"/>
    <col min="13" max="13" width="14.140625" style="1" customWidth="1"/>
    <col min="14" max="14" width="10.5703125" style="1" customWidth="1"/>
    <col min="15" max="21" width="9.140625" style="1"/>
    <col min="22" max="22" width="11.28515625" style="1" customWidth="1"/>
    <col min="23" max="16384" width="9.140625" style="1"/>
  </cols>
  <sheetData>
    <row r="1" spans="1:10" ht="15">
      <c r="A1" s="10" t="s">
        <v>30</v>
      </c>
      <c r="B1" s="10"/>
      <c r="C1" s="10"/>
      <c r="D1" s="10"/>
      <c r="H1" s="9"/>
      <c r="I1" s="9"/>
      <c r="J1" s="9"/>
    </row>
    <row r="2" spans="1:10" ht="15">
      <c r="A2" s="8" t="s">
        <v>6</v>
      </c>
      <c r="B2" s="8"/>
      <c r="C2" s="8"/>
      <c r="D2" s="8"/>
      <c r="H2" s="9"/>
      <c r="I2" s="9"/>
      <c r="J2" s="9"/>
    </row>
    <row r="3" spans="1:10" ht="15">
      <c r="A3" s="8" t="s">
        <v>7</v>
      </c>
      <c r="B3" s="8"/>
      <c r="C3" s="8"/>
      <c r="D3" s="8"/>
      <c r="H3" s="1"/>
      <c r="I3" s="1"/>
      <c r="J3" s="1"/>
    </row>
    <row r="5" spans="1:10">
      <c r="A5" s="54" t="s">
        <v>5</v>
      </c>
      <c r="B5" s="55"/>
      <c r="C5" s="55"/>
      <c r="D5" s="87"/>
      <c r="E5" s="89" t="s">
        <v>3</v>
      </c>
      <c r="F5" s="19"/>
      <c r="G5" s="19"/>
      <c r="H5" s="90"/>
      <c r="I5" s="98" t="s">
        <v>29</v>
      </c>
    </row>
    <row r="6" spans="1:10" ht="24">
      <c r="A6" s="59" t="s">
        <v>22</v>
      </c>
      <c r="B6" s="85" t="s">
        <v>23</v>
      </c>
      <c r="C6" s="85" t="s">
        <v>24</v>
      </c>
      <c r="D6" s="61" t="s">
        <v>21</v>
      </c>
      <c r="E6" s="19"/>
      <c r="F6" s="88"/>
      <c r="G6" s="88"/>
      <c r="H6" s="88"/>
      <c r="I6" s="24"/>
    </row>
    <row r="7" spans="1:10">
      <c r="A7" s="63">
        <v>1</v>
      </c>
      <c r="B7" s="64">
        <v>7.4999999999999997E-2</v>
      </c>
      <c r="C7" s="64">
        <v>7.4999999999999997E-2</v>
      </c>
      <c r="D7" s="65">
        <v>107.5</v>
      </c>
      <c r="E7" s="22" t="s">
        <v>27</v>
      </c>
      <c r="F7" s="23" t="s">
        <v>25</v>
      </c>
      <c r="G7" s="26" t="s">
        <v>13</v>
      </c>
      <c r="H7" s="27">
        <v>0</v>
      </c>
      <c r="I7" s="24"/>
    </row>
    <row r="8" spans="1:10">
      <c r="A8" s="69">
        <v>2</v>
      </c>
      <c r="B8" s="70">
        <v>8.5000000000000006E-2</v>
      </c>
      <c r="C8" s="70">
        <v>0.08</v>
      </c>
      <c r="D8" s="71">
        <v>116.64</v>
      </c>
      <c r="E8" s="25" t="s">
        <v>26</v>
      </c>
      <c r="F8" s="28">
        <f>SUM(C21:H21)</f>
        <v>30000</v>
      </c>
      <c r="G8" s="29" t="s">
        <v>31</v>
      </c>
      <c r="H8" s="28">
        <v>30000</v>
      </c>
      <c r="I8" s="24"/>
    </row>
    <row r="9" spans="1:10">
      <c r="A9" s="69">
        <v>3</v>
      </c>
      <c r="B9" s="70">
        <v>8.5000000000000006E-2</v>
      </c>
      <c r="C9" s="70">
        <v>8.1699999999999995E-2</v>
      </c>
      <c r="D9" s="71">
        <v>126.55</v>
      </c>
      <c r="E9" s="25" t="s">
        <v>32</v>
      </c>
      <c r="F9" s="28">
        <f>(C16*C21)</f>
        <v>0</v>
      </c>
      <c r="G9" s="29" t="s">
        <v>14</v>
      </c>
      <c r="H9" s="28">
        <v>6100</v>
      </c>
      <c r="I9" s="24"/>
    </row>
    <row r="10" spans="1:10">
      <c r="A10" s="69">
        <v>4</v>
      </c>
      <c r="B10" s="70">
        <v>8.7499999999999994E-2</v>
      </c>
      <c r="C10" s="70">
        <v>8.3099999999999993E-2</v>
      </c>
      <c r="D10" s="71">
        <v>137.62</v>
      </c>
      <c r="E10" s="25" t="s">
        <v>33</v>
      </c>
      <c r="F10" s="28">
        <f>(E16*E21)</f>
        <v>0</v>
      </c>
      <c r="G10" s="29" t="s">
        <v>14</v>
      </c>
      <c r="H10" s="28">
        <v>6100</v>
      </c>
      <c r="I10" s="24"/>
    </row>
    <row r="11" spans="1:10">
      <c r="A11" s="69">
        <v>5</v>
      </c>
      <c r="B11" s="70">
        <v>0.09</v>
      </c>
      <c r="C11" s="70">
        <v>8.4500000000000006E-2</v>
      </c>
      <c r="D11" s="71">
        <v>150.01</v>
      </c>
      <c r="E11" s="25" t="s">
        <v>34</v>
      </c>
      <c r="F11" s="28">
        <f>G16*G21</f>
        <v>6100</v>
      </c>
      <c r="G11" s="29" t="s">
        <v>14</v>
      </c>
      <c r="H11" s="28">
        <v>6100</v>
      </c>
      <c r="I11" s="24"/>
    </row>
    <row r="12" spans="1:10">
      <c r="A12" s="69">
        <v>6</v>
      </c>
      <c r="B12" s="70">
        <v>0.09</v>
      </c>
      <c r="C12" s="70">
        <v>8.5400000000000004E-2</v>
      </c>
      <c r="D12" s="71">
        <v>163.51</v>
      </c>
      <c r="E12" s="80"/>
      <c r="F12" s="81"/>
      <c r="G12" s="82"/>
      <c r="H12" s="81"/>
      <c r="I12" s="83"/>
    </row>
    <row r="13" spans="1:10">
      <c r="A13" s="77">
        <v>7</v>
      </c>
      <c r="B13" s="78">
        <v>0.09</v>
      </c>
      <c r="C13" s="78">
        <v>8.6099999999999996E-2</v>
      </c>
      <c r="D13" s="79">
        <v>178.23</v>
      </c>
      <c r="E13" s="94"/>
      <c r="F13" s="95"/>
      <c r="G13" s="96"/>
      <c r="H13" s="95"/>
      <c r="I13" s="97"/>
      <c r="J13" s="1"/>
    </row>
    <row r="14" spans="1:10">
      <c r="A14" s="84"/>
      <c r="B14" s="84"/>
      <c r="C14" s="56" t="s">
        <v>4</v>
      </c>
      <c r="D14" s="57"/>
      <c r="E14" s="57"/>
      <c r="F14" s="57"/>
      <c r="G14" s="57"/>
      <c r="H14" s="58"/>
      <c r="I14" s="1"/>
      <c r="J14" s="1"/>
    </row>
    <row r="15" spans="1:10">
      <c r="A15" s="84"/>
      <c r="B15" s="84"/>
      <c r="C15" s="62" t="s">
        <v>35</v>
      </c>
      <c r="D15" s="60" t="s">
        <v>36</v>
      </c>
      <c r="E15" s="60" t="s">
        <v>37</v>
      </c>
      <c r="F15" s="60" t="s">
        <v>38</v>
      </c>
      <c r="G15" s="60" t="s">
        <v>39</v>
      </c>
      <c r="H15" s="61" t="s">
        <v>40</v>
      </c>
      <c r="I15" s="1"/>
      <c r="J15" s="1"/>
    </row>
    <row r="16" spans="1:10">
      <c r="A16" s="84"/>
      <c r="B16" s="86" t="s">
        <v>23</v>
      </c>
      <c r="C16" s="66">
        <f>(D11/100)-1</f>
        <v>0.50009999999999999</v>
      </c>
      <c r="D16" s="66">
        <f>C16*0.7</f>
        <v>0.35006999999999999</v>
      </c>
      <c r="E16" s="66">
        <f>(D12/100)-1</f>
        <v>0.6351</v>
      </c>
      <c r="F16" s="66">
        <f>E16*0.7</f>
        <v>0.44456999999999997</v>
      </c>
      <c r="G16" s="67">
        <f>(D13/100)-1</f>
        <v>0.7823</v>
      </c>
      <c r="H16" s="68">
        <f>G16*0.7</f>
        <v>0.54760999999999993</v>
      </c>
      <c r="I16" s="1"/>
      <c r="J16" s="1"/>
    </row>
    <row r="17" spans="1:13">
      <c r="A17" s="84"/>
      <c r="B17" s="62" t="s">
        <v>28</v>
      </c>
      <c r="C17" s="72">
        <v>6100</v>
      </c>
      <c r="D17" s="72">
        <v>0</v>
      </c>
      <c r="E17" s="72">
        <v>6100</v>
      </c>
      <c r="F17" s="72">
        <v>0</v>
      </c>
      <c r="G17" s="91">
        <v>6100</v>
      </c>
      <c r="H17" s="92">
        <v>0</v>
      </c>
      <c r="I17" s="1"/>
      <c r="J17" s="1"/>
    </row>
    <row r="18" spans="1:13" ht="6" customHeight="1">
      <c r="I18" s="1"/>
      <c r="J18" s="1"/>
    </row>
    <row r="19" spans="1:13">
      <c r="A19" s="73" t="s">
        <v>2</v>
      </c>
      <c r="B19" s="44"/>
      <c r="C19" s="44"/>
      <c r="D19" s="44"/>
      <c r="E19" s="11"/>
      <c r="F19" s="12"/>
      <c r="G19" s="13"/>
      <c r="H19" s="93"/>
      <c r="I19" s="1"/>
      <c r="J19" s="1"/>
    </row>
    <row r="20" spans="1:13">
      <c r="A20" s="74" t="s">
        <v>1</v>
      </c>
      <c r="B20" s="45"/>
      <c r="C20" s="14" t="s">
        <v>15</v>
      </c>
      <c r="D20" s="14" t="s">
        <v>16</v>
      </c>
      <c r="E20" s="14" t="s">
        <v>17</v>
      </c>
      <c r="F20" s="14" t="s">
        <v>18</v>
      </c>
      <c r="G20" s="14" t="s">
        <v>19</v>
      </c>
      <c r="H20" s="30" t="s">
        <v>20</v>
      </c>
      <c r="I20" s="1"/>
      <c r="J20" s="1"/>
    </row>
    <row r="21" spans="1:13">
      <c r="A21" s="50" t="s">
        <v>9</v>
      </c>
      <c r="B21" s="46"/>
      <c r="C21" s="16">
        <v>0</v>
      </c>
      <c r="D21" s="16">
        <v>0</v>
      </c>
      <c r="E21" s="16">
        <v>0</v>
      </c>
      <c r="F21" s="16">
        <v>0</v>
      </c>
      <c r="G21" s="16">
        <v>7797.5201329413267</v>
      </c>
      <c r="H21" s="31">
        <f>30000-G21</f>
        <v>22202.479867058675</v>
      </c>
      <c r="I21" s="1"/>
      <c r="J21" s="1"/>
    </row>
    <row r="22" spans="1:13">
      <c r="A22" s="51" t="s">
        <v>8</v>
      </c>
      <c r="B22" s="47"/>
      <c r="C22" s="21" t="s">
        <v>21</v>
      </c>
      <c r="D22" s="21" t="s">
        <v>21</v>
      </c>
      <c r="E22" s="21" t="s">
        <v>21</v>
      </c>
      <c r="F22" s="21" t="s">
        <v>21</v>
      </c>
      <c r="G22" s="21" t="s">
        <v>21</v>
      </c>
      <c r="H22" s="32" t="s">
        <v>21</v>
      </c>
      <c r="I22" s="1"/>
      <c r="J22" s="1"/>
    </row>
    <row r="23" spans="1:13" ht="6.75" customHeight="1">
      <c r="I23" s="5"/>
      <c r="J23" s="4"/>
    </row>
    <row r="24" spans="1:13" ht="13.5" customHeight="1">
      <c r="A24" s="75" t="s">
        <v>0</v>
      </c>
      <c r="B24" s="48"/>
      <c r="C24" s="99" t="s">
        <v>41</v>
      </c>
      <c r="D24" s="48"/>
      <c r="E24" s="33"/>
      <c r="F24" s="34"/>
      <c r="G24" s="35"/>
      <c r="H24" s="36"/>
      <c r="I24" s="102"/>
      <c r="J24" s="102"/>
    </row>
    <row r="25" spans="1:13" ht="13.5" customHeight="1">
      <c r="A25" s="76" t="s">
        <v>1</v>
      </c>
      <c r="B25" s="49"/>
      <c r="C25" s="15">
        <f>(C$21*C$16)</f>
        <v>0</v>
      </c>
      <c r="D25" s="15">
        <f t="shared" ref="D25:H25" si="0">(D$21*D$16)</f>
        <v>0</v>
      </c>
      <c r="E25" s="15">
        <f t="shared" si="0"/>
        <v>0</v>
      </c>
      <c r="F25" s="15">
        <f t="shared" si="0"/>
        <v>0</v>
      </c>
      <c r="G25" s="15">
        <f t="shared" si="0"/>
        <v>6100</v>
      </c>
      <c r="H25" s="15">
        <f t="shared" si="0"/>
        <v>12158.3</v>
      </c>
      <c r="I25" s="39"/>
      <c r="J25" s="38"/>
    </row>
    <row r="26" spans="1:13" ht="13.5" customHeight="1" thickBot="1">
      <c r="A26" s="52" t="s">
        <v>11</v>
      </c>
      <c r="B26" s="49"/>
      <c r="C26" s="49"/>
      <c r="D26" s="49"/>
      <c r="E26" s="20"/>
      <c r="F26" s="20"/>
      <c r="G26" s="37"/>
      <c r="H26" s="39"/>
      <c r="I26" s="101"/>
      <c r="J26" s="103"/>
    </row>
    <row r="27" spans="1:13">
      <c r="A27" s="53" t="s">
        <v>12</v>
      </c>
      <c r="B27" s="42"/>
      <c r="C27" s="42"/>
      <c r="D27" s="42"/>
      <c r="E27" s="40"/>
      <c r="F27" s="41"/>
      <c r="G27" s="104">
        <f>SUM(C25:H25)</f>
        <v>18258.3</v>
      </c>
      <c r="H27" s="100" t="s">
        <v>10</v>
      </c>
      <c r="I27" s="100"/>
      <c r="J27" s="43"/>
    </row>
    <row r="28" spans="1:13">
      <c r="A28" s="17"/>
      <c r="B28" s="17"/>
      <c r="C28" s="17"/>
      <c r="D28" s="17"/>
      <c r="E28" s="17"/>
      <c r="F28" s="18"/>
      <c r="G28" s="18"/>
      <c r="H28" s="7"/>
      <c r="I28" s="7"/>
      <c r="J28" s="6"/>
    </row>
    <row r="29" spans="1:13">
      <c r="J29" s="5"/>
      <c r="K29" s="3"/>
      <c r="L29" s="3"/>
      <c r="M29" s="4"/>
    </row>
    <row r="30" spans="1:13">
      <c r="E30" s="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opLeftCell="A4" workbookViewId="0">
      <selection activeCell="F28" sqref="F28"/>
    </sheetView>
  </sheetViews>
  <sheetFormatPr defaultRowHeight="15"/>
  <cols>
    <col min="1" max="1" width="2.28515625" customWidth="1"/>
    <col min="2" max="2" width="6.28515625" bestFit="1" customWidth="1"/>
    <col min="3" max="3" width="28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>
      <c r="A1" s="105" t="s">
        <v>42</v>
      </c>
    </row>
    <row r="2" spans="1:8">
      <c r="A2" s="105" t="s">
        <v>88</v>
      </c>
    </row>
    <row r="3" spans="1:8">
      <c r="A3" s="105" t="s">
        <v>89</v>
      </c>
    </row>
    <row r="6" spans="1:8" ht="15.75" thickBot="1">
      <c r="A6" t="s">
        <v>45</v>
      </c>
    </row>
    <row r="7" spans="1:8">
      <c r="B7" s="118"/>
      <c r="C7" s="118"/>
      <c r="D7" s="118" t="s">
        <v>48</v>
      </c>
      <c r="E7" s="118" t="s">
        <v>50</v>
      </c>
      <c r="F7" s="118" t="s">
        <v>52</v>
      </c>
      <c r="G7" s="118" t="s">
        <v>54</v>
      </c>
      <c r="H7" s="118" t="s">
        <v>54</v>
      </c>
    </row>
    <row r="8" spans="1:8" ht="15.75" thickBot="1">
      <c r="B8" s="119" t="s">
        <v>46</v>
      </c>
      <c r="C8" s="119" t="s">
        <v>47</v>
      </c>
      <c r="D8" s="119" t="s">
        <v>49</v>
      </c>
      <c r="E8" s="119" t="s">
        <v>51</v>
      </c>
      <c r="F8" s="119" t="s">
        <v>53</v>
      </c>
      <c r="G8" s="119" t="s">
        <v>55</v>
      </c>
      <c r="H8" s="119" t="s">
        <v>56</v>
      </c>
    </row>
    <row r="9" spans="1:8">
      <c r="B9" s="106" t="s">
        <v>62</v>
      </c>
      <c r="C9" s="106" t="s">
        <v>63</v>
      </c>
      <c r="D9" s="106">
        <v>12197.560487902418</v>
      </c>
      <c r="E9" s="106">
        <v>0</v>
      </c>
      <c r="F9" s="106">
        <v>0.50009999999999999</v>
      </c>
      <c r="G9" s="106">
        <v>1E+30</v>
      </c>
      <c r="H9" s="106">
        <v>3.767167840000038E-2</v>
      </c>
    </row>
    <row r="10" spans="1:8">
      <c r="B10" s="106" t="s">
        <v>64</v>
      </c>
      <c r="C10" s="106" t="s">
        <v>65</v>
      </c>
      <c r="D10" s="106">
        <v>0</v>
      </c>
      <c r="E10" s="106">
        <v>-0.12087762511999958</v>
      </c>
      <c r="F10" s="106">
        <v>0.35006999999999999</v>
      </c>
      <c r="G10" s="106">
        <v>0.12087762511999958</v>
      </c>
      <c r="H10" s="106">
        <v>1E+30</v>
      </c>
    </row>
    <row r="11" spans="1:8">
      <c r="B11" s="106" t="s">
        <v>66</v>
      </c>
      <c r="C11" s="106" t="s">
        <v>67</v>
      </c>
      <c r="D11" s="106">
        <v>9604.7866477720054</v>
      </c>
      <c r="E11" s="106">
        <v>0</v>
      </c>
      <c r="F11" s="106">
        <v>0.63509999999999989</v>
      </c>
      <c r="G11" s="106">
        <v>1E+30</v>
      </c>
      <c r="H11" s="106">
        <v>0.13327280000000027</v>
      </c>
    </row>
    <row r="12" spans="1:8">
      <c r="B12" s="106" t="s">
        <v>68</v>
      </c>
      <c r="C12" s="106" t="s">
        <v>69</v>
      </c>
      <c r="D12" s="106">
        <v>0</v>
      </c>
      <c r="E12" s="106">
        <v>-6.259203999999971E-2</v>
      </c>
      <c r="F12" s="106">
        <v>0.44456999999999991</v>
      </c>
      <c r="G12" s="106">
        <v>6.259203999999971E-2</v>
      </c>
      <c r="H12" s="106">
        <v>1E+30</v>
      </c>
    </row>
    <row r="13" spans="1:8">
      <c r="B13" s="106" t="s">
        <v>70</v>
      </c>
      <c r="C13" s="106" t="s">
        <v>71</v>
      </c>
      <c r="D13" s="106">
        <v>7797.5201329413267</v>
      </c>
      <c r="E13" s="106">
        <v>0</v>
      </c>
      <c r="F13" s="106">
        <v>0.7823</v>
      </c>
      <c r="G13" s="106">
        <v>1E+30</v>
      </c>
      <c r="H13" s="106">
        <v>0.23469000000000029</v>
      </c>
    </row>
    <row r="14" spans="1:8">
      <c r="B14" s="106" t="s">
        <v>72</v>
      </c>
      <c r="C14" s="106" t="s">
        <v>73</v>
      </c>
      <c r="D14" s="106">
        <v>400.13273138425211</v>
      </c>
      <c r="E14" s="106">
        <v>0</v>
      </c>
      <c r="F14" s="106">
        <v>0.54760999999999971</v>
      </c>
      <c r="G14" s="106">
        <v>3.767167840000038E-2</v>
      </c>
      <c r="H14" s="106">
        <v>6.2592039999999724E-2</v>
      </c>
    </row>
    <row r="15" spans="1:8">
      <c r="B15" s="106" t="s">
        <v>90</v>
      </c>
      <c r="C15" s="106" t="s">
        <v>91</v>
      </c>
      <c r="D15" s="106">
        <v>18297.560487902414</v>
      </c>
      <c r="E15" s="106">
        <v>0</v>
      </c>
      <c r="F15" s="106">
        <v>2.8000000000000025E-2</v>
      </c>
      <c r="G15" s="106">
        <v>8.9534339049086031E-2</v>
      </c>
      <c r="H15" s="106">
        <v>2.5112778081461493E-2</v>
      </c>
    </row>
    <row r="16" spans="1:8" ht="15.75" thickBot="1">
      <c r="B16" s="107" t="s">
        <v>92</v>
      </c>
      <c r="C16" s="107" t="s">
        <v>93</v>
      </c>
      <c r="D16" s="107">
        <v>34514.67882933568</v>
      </c>
      <c r="E16" s="107">
        <v>0</v>
      </c>
      <c r="F16" s="107">
        <v>2.8000000000000025E-2</v>
      </c>
      <c r="G16" s="107">
        <v>4.3329184463196474E-2</v>
      </c>
      <c r="H16" s="107">
        <v>2.4428772452783552E-2</v>
      </c>
    </row>
    <row r="18" spans="1:8" ht="15.75" thickBot="1">
      <c r="A18" t="s">
        <v>57</v>
      </c>
    </row>
    <row r="19" spans="1:8">
      <c r="B19" s="118"/>
      <c r="C19" s="118"/>
      <c r="D19" s="118" t="s">
        <v>48</v>
      </c>
      <c r="E19" s="118" t="s">
        <v>58</v>
      </c>
      <c r="F19" s="118" t="s">
        <v>60</v>
      </c>
      <c r="G19" s="118" t="s">
        <v>54</v>
      </c>
      <c r="H19" s="118" t="s">
        <v>54</v>
      </c>
    </row>
    <row r="20" spans="1:8" ht="15.75" thickBot="1">
      <c r="B20" s="119" t="s">
        <v>46</v>
      </c>
      <c r="C20" s="119" t="s">
        <v>47</v>
      </c>
      <c r="D20" s="119" t="s">
        <v>49</v>
      </c>
      <c r="E20" s="119" t="s">
        <v>59</v>
      </c>
      <c r="F20" s="119" t="s">
        <v>61</v>
      </c>
      <c r="G20" s="119" t="s">
        <v>55</v>
      </c>
      <c r="H20" s="119" t="s">
        <v>56</v>
      </c>
    </row>
    <row r="21" spans="1:8">
      <c r="B21" s="106" t="s">
        <v>80</v>
      </c>
      <c r="C21" s="106" t="s">
        <v>94</v>
      </c>
      <c r="D21" s="106">
        <v>3.637978807091713E-12</v>
      </c>
      <c r="E21" s="106">
        <v>-5.6784000000000043E-2</v>
      </c>
      <c r="F21" s="106">
        <v>0</v>
      </c>
      <c r="G21" s="106">
        <v>18297.560487902418</v>
      </c>
      <c r="H21" s="106">
        <v>1E+30</v>
      </c>
    </row>
    <row r="22" spans="1:8">
      <c r="B22" s="106" t="s">
        <v>95</v>
      </c>
      <c r="C22" s="106" t="s">
        <v>96</v>
      </c>
      <c r="D22" s="106">
        <v>0</v>
      </c>
      <c r="E22" s="106">
        <v>-2.8000000000000053E-2</v>
      </c>
      <c r="F22" s="106">
        <v>0</v>
      </c>
      <c r="G22" s="106">
        <v>34514.678829335695</v>
      </c>
      <c r="H22" s="106">
        <v>1E+30</v>
      </c>
    </row>
    <row r="23" spans="1:8">
      <c r="B23" s="106" t="s">
        <v>97</v>
      </c>
      <c r="C23" s="106" t="s">
        <v>75</v>
      </c>
      <c r="D23" s="106">
        <v>30000.000000000004</v>
      </c>
      <c r="E23" s="106">
        <v>0.54760999999999971</v>
      </c>
      <c r="F23" s="106">
        <v>30000</v>
      </c>
      <c r="G23" s="106">
        <v>1E+30</v>
      </c>
      <c r="H23" s="106">
        <v>400.13273138425211</v>
      </c>
    </row>
    <row r="24" spans="1:8">
      <c r="B24" s="106" t="s">
        <v>74</v>
      </c>
      <c r="C24" s="106" t="s">
        <v>77</v>
      </c>
      <c r="D24" s="106">
        <v>6099.9999999999991</v>
      </c>
      <c r="E24" s="106">
        <v>7.5328291141772405E-2</v>
      </c>
      <c r="F24" s="106">
        <v>6100</v>
      </c>
      <c r="G24" s="106">
        <v>200.10637896526447</v>
      </c>
      <c r="H24" s="106">
        <v>6099.9999999999991</v>
      </c>
    </row>
    <row r="25" spans="1:8">
      <c r="B25" s="106" t="s">
        <v>76</v>
      </c>
      <c r="C25" s="106" t="s">
        <v>79</v>
      </c>
      <c r="D25" s="106">
        <v>6100.0000000000009</v>
      </c>
      <c r="E25" s="106">
        <v>0.20984537868052319</v>
      </c>
      <c r="F25" s="106">
        <v>6100</v>
      </c>
      <c r="G25" s="106">
        <v>254.12429770213848</v>
      </c>
      <c r="H25" s="106">
        <v>6100</v>
      </c>
    </row>
    <row r="26" spans="1:8" ht="15.75" thickBot="1">
      <c r="B26" s="107" t="s">
        <v>78</v>
      </c>
      <c r="C26" s="107" t="s">
        <v>81</v>
      </c>
      <c r="D26" s="107">
        <v>6100</v>
      </c>
      <c r="E26" s="107">
        <v>0.30000000000000038</v>
      </c>
      <c r="F26" s="107">
        <v>6100</v>
      </c>
      <c r="G26" s="107">
        <v>313.02383576190044</v>
      </c>
      <c r="H26" s="107">
        <v>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4" zoomScale="120" zoomScaleNormal="120" workbookViewId="0">
      <selection activeCell="L20" sqref="L20"/>
    </sheetView>
  </sheetViews>
  <sheetFormatPr defaultRowHeight="12.75"/>
  <cols>
    <col min="1" max="1" width="16.28515625" style="1" customWidth="1"/>
    <col min="2" max="2" width="11.85546875" style="1" bestFit="1" customWidth="1"/>
    <col min="3" max="3" width="8.42578125" style="1" bestFit="1" customWidth="1"/>
    <col min="4" max="4" width="8" style="1" bestFit="1" customWidth="1"/>
    <col min="5" max="5" width="11" style="1" bestFit="1" customWidth="1"/>
    <col min="6" max="6" width="19.85546875" style="1" bestFit="1" customWidth="1"/>
    <col min="7" max="7" width="10" style="1" bestFit="1" customWidth="1"/>
    <col min="8" max="10" width="11.42578125" style="2" customWidth="1"/>
    <col min="11" max="11" width="11.7109375" style="2" customWidth="1"/>
    <col min="12" max="12" width="9.28515625" style="2" customWidth="1"/>
    <col min="13" max="13" width="5.28515625" style="1" customWidth="1"/>
    <col min="14" max="14" width="5.140625" style="1" customWidth="1"/>
    <col min="15" max="15" width="14.140625" style="1" customWidth="1"/>
    <col min="16" max="16" width="10.5703125" style="1" customWidth="1"/>
    <col min="17" max="23" width="9.140625" style="1"/>
    <col min="24" max="24" width="11.28515625" style="1" customWidth="1"/>
    <col min="25" max="16384" width="9.140625" style="1"/>
  </cols>
  <sheetData>
    <row r="1" spans="1:12" ht="15">
      <c r="A1" s="10" t="s">
        <v>30</v>
      </c>
      <c r="B1" s="10"/>
      <c r="C1" s="10"/>
      <c r="D1" s="10"/>
      <c r="H1" s="9"/>
      <c r="I1" s="9"/>
      <c r="J1" s="9"/>
      <c r="K1" s="9"/>
      <c r="L1" s="9"/>
    </row>
    <row r="2" spans="1:12" ht="15">
      <c r="A2" s="8" t="s">
        <v>6</v>
      </c>
      <c r="B2" s="8"/>
      <c r="C2" s="8"/>
      <c r="D2" s="8"/>
      <c r="H2" s="9"/>
      <c r="I2" s="9"/>
      <c r="J2" s="9"/>
      <c r="K2" s="9"/>
      <c r="L2" s="9"/>
    </row>
    <row r="3" spans="1:12" ht="15">
      <c r="A3" s="8" t="s">
        <v>7</v>
      </c>
      <c r="B3" s="8"/>
      <c r="C3" s="8"/>
      <c r="D3" s="8"/>
      <c r="H3" s="1"/>
      <c r="I3" s="1"/>
      <c r="J3" s="1"/>
      <c r="K3" s="1"/>
      <c r="L3" s="1"/>
    </row>
    <row r="5" spans="1:12">
      <c r="A5" s="54" t="s">
        <v>5</v>
      </c>
      <c r="B5" s="55"/>
      <c r="C5" s="55"/>
      <c r="D5" s="87"/>
      <c r="E5" s="89" t="s">
        <v>3</v>
      </c>
      <c r="F5" s="19"/>
      <c r="G5" s="19"/>
      <c r="H5" s="19"/>
      <c r="I5" s="19"/>
      <c r="J5" s="90"/>
      <c r="K5" s="114" t="s">
        <v>29</v>
      </c>
    </row>
    <row r="6" spans="1:12" ht="24">
      <c r="A6" s="59" t="s">
        <v>22</v>
      </c>
      <c r="B6" s="85" t="s">
        <v>23</v>
      </c>
      <c r="C6" s="85" t="s">
        <v>24</v>
      </c>
      <c r="D6" s="61" t="s">
        <v>21</v>
      </c>
      <c r="E6" s="22" t="s">
        <v>27</v>
      </c>
      <c r="F6" s="23" t="s">
        <v>25</v>
      </c>
      <c r="G6" s="26" t="s">
        <v>13</v>
      </c>
      <c r="H6" s="27">
        <v>0</v>
      </c>
      <c r="I6" s="88"/>
      <c r="J6" s="88"/>
      <c r="K6" s="24"/>
    </row>
    <row r="7" spans="1:12">
      <c r="A7" s="63">
        <v>1</v>
      </c>
      <c r="B7" s="64">
        <v>7.4999999999999997E-2</v>
      </c>
      <c r="C7" s="64">
        <v>7.4999999999999997E-2</v>
      </c>
      <c r="D7" s="65">
        <v>107.5</v>
      </c>
      <c r="E7" s="25" t="s">
        <v>26</v>
      </c>
      <c r="F7" s="28">
        <f>SUM(C21:H21)</f>
        <v>30000.000000000004</v>
      </c>
      <c r="G7" s="29" t="s">
        <v>31</v>
      </c>
      <c r="H7" s="28">
        <v>30000</v>
      </c>
      <c r="I7" s="27"/>
      <c r="J7" s="27"/>
      <c r="K7" s="24">
        <f>F7-H7</f>
        <v>0</v>
      </c>
    </row>
    <row r="8" spans="1:12">
      <c r="A8" s="69">
        <v>2</v>
      </c>
      <c r="B8" s="70">
        <v>8.5000000000000006E-2</v>
      </c>
      <c r="C8" s="70">
        <v>0.08</v>
      </c>
      <c r="D8" s="71">
        <v>116.64</v>
      </c>
      <c r="E8" s="25" t="s">
        <v>32</v>
      </c>
      <c r="F8" s="28">
        <f>(C16*C21)</f>
        <v>6099.9999999999991</v>
      </c>
      <c r="G8" s="29" t="s">
        <v>14</v>
      </c>
      <c r="H8" s="28">
        <v>6100</v>
      </c>
      <c r="I8" s="28"/>
      <c r="J8" s="28"/>
      <c r="K8" s="24">
        <f t="shared" ref="K8:K12" si="0">F8-H8</f>
        <v>0</v>
      </c>
    </row>
    <row r="9" spans="1:12">
      <c r="A9" s="69">
        <v>3</v>
      </c>
      <c r="B9" s="70">
        <v>8.5000000000000006E-2</v>
      </c>
      <c r="C9" s="70">
        <v>8.1699999999999995E-2</v>
      </c>
      <c r="D9" s="71">
        <v>126.55</v>
      </c>
      <c r="E9" s="25" t="s">
        <v>33</v>
      </c>
      <c r="F9" s="28">
        <f>(E16*E21)</f>
        <v>6100.0000000000009</v>
      </c>
      <c r="G9" s="29" t="s">
        <v>14</v>
      </c>
      <c r="H9" s="28">
        <v>6100</v>
      </c>
      <c r="I9" s="28"/>
      <c r="J9" s="28"/>
      <c r="K9" s="24">
        <f t="shared" si="0"/>
        <v>0</v>
      </c>
    </row>
    <row r="10" spans="1:12">
      <c r="A10" s="69">
        <v>4</v>
      </c>
      <c r="B10" s="70">
        <v>8.7499999999999994E-2</v>
      </c>
      <c r="C10" s="70">
        <v>8.3099999999999993E-2</v>
      </c>
      <c r="D10" s="71">
        <v>137.62</v>
      </c>
      <c r="E10" s="25" t="s">
        <v>34</v>
      </c>
      <c r="F10" s="28">
        <f>G16*G21</f>
        <v>6100</v>
      </c>
      <c r="G10" s="29" t="s">
        <v>14</v>
      </c>
      <c r="H10" s="28">
        <v>6100</v>
      </c>
      <c r="I10" s="28"/>
      <c r="J10" s="28"/>
      <c r="K10" s="24">
        <f t="shared" si="0"/>
        <v>0</v>
      </c>
    </row>
    <row r="11" spans="1:12">
      <c r="A11" s="69">
        <v>5</v>
      </c>
      <c r="B11" s="70">
        <v>0.09</v>
      </c>
      <c r="C11" s="70">
        <v>8.4500000000000006E-2</v>
      </c>
      <c r="D11" s="71">
        <v>150.01</v>
      </c>
      <c r="E11" s="115" t="s">
        <v>82</v>
      </c>
      <c r="F11" s="28">
        <f>-I21+(C21*(1+C16))+(D21*(1+D16))</f>
        <v>3.637978807091713E-12</v>
      </c>
      <c r="G11" s="29" t="s">
        <v>31</v>
      </c>
      <c r="H11" s="28">
        <v>0</v>
      </c>
      <c r="I11" s="28"/>
      <c r="J11" s="28"/>
      <c r="K11" s="24">
        <f t="shared" si="0"/>
        <v>3.637978807091713E-12</v>
      </c>
    </row>
    <row r="12" spans="1:12">
      <c r="A12" s="69">
        <v>6</v>
      </c>
      <c r="B12" s="70">
        <v>0.09</v>
      </c>
      <c r="C12" s="70">
        <v>8.5400000000000004E-2</v>
      </c>
      <c r="D12" s="71">
        <v>163.51</v>
      </c>
      <c r="E12" s="116" t="s">
        <v>83</v>
      </c>
      <c r="F12" s="81">
        <f>-J21+(E21*(1+E16))+(F21*(1+F16))+(I21*(1+I16))</f>
        <v>0</v>
      </c>
      <c r="G12" s="117" t="s">
        <v>31</v>
      </c>
      <c r="H12" s="81">
        <v>0</v>
      </c>
      <c r="I12" s="81"/>
      <c r="J12" s="81"/>
      <c r="K12" s="24">
        <f t="shared" si="0"/>
        <v>0</v>
      </c>
    </row>
    <row r="13" spans="1:12">
      <c r="A13" s="77">
        <v>7</v>
      </c>
      <c r="B13" s="78">
        <v>0.09</v>
      </c>
      <c r="C13" s="78">
        <v>8.6099999999999996E-2</v>
      </c>
      <c r="D13" s="79">
        <v>178.23</v>
      </c>
      <c r="E13" s="94"/>
      <c r="F13" s="95"/>
      <c r="G13" s="96"/>
      <c r="H13" s="95"/>
      <c r="I13" s="111"/>
      <c r="J13" s="111"/>
      <c r="K13" s="97"/>
      <c r="L13" s="1"/>
    </row>
    <row r="14" spans="1:12">
      <c r="A14" s="84"/>
      <c r="B14" s="84"/>
      <c r="C14" s="56" t="s">
        <v>4</v>
      </c>
      <c r="D14" s="57"/>
      <c r="E14" s="57"/>
      <c r="F14" s="57"/>
      <c r="G14" s="57"/>
      <c r="H14" s="57"/>
      <c r="I14" s="57"/>
      <c r="J14" s="58"/>
      <c r="K14" s="1"/>
      <c r="L14" s="1"/>
    </row>
    <row r="15" spans="1:12">
      <c r="A15" s="84"/>
      <c r="B15" s="84"/>
      <c r="C15" s="62" t="s">
        <v>35</v>
      </c>
      <c r="D15" s="60" t="s">
        <v>36</v>
      </c>
      <c r="E15" s="60" t="s">
        <v>37</v>
      </c>
      <c r="F15" s="60" t="s">
        <v>38</v>
      </c>
      <c r="G15" s="60" t="s">
        <v>39</v>
      </c>
      <c r="H15" s="60" t="s">
        <v>40</v>
      </c>
      <c r="I15" s="60" t="s">
        <v>86</v>
      </c>
      <c r="J15" s="61" t="s">
        <v>86</v>
      </c>
      <c r="K15" s="1"/>
      <c r="L15" s="1"/>
    </row>
    <row r="16" spans="1:12">
      <c r="A16" s="84"/>
      <c r="B16" s="86" t="s">
        <v>23</v>
      </c>
      <c r="C16" s="66">
        <f>(D11/100)-1</f>
        <v>0.50009999999999999</v>
      </c>
      <c r="D16" s="66">
        <f>C16*0.7</f>
        <v>0.35006999999999999</v>
      </c>
      <c r="E16" s="66">
        <f>(D12/100)-1</f>
        <v>0.6351</v>
      </c>
      <c r="F16" s="66">
        <f>E16*0.7</f>
        <v>0.44456999999999997</v>
      </c>
      <c r="G16" s="67">
        <f>(D13/100)-1</f>
        <v>0.7823</v>
      </c>
      <c r="H16" s="67">
        <f>G16*0.7</f>
        <v>0.54760999999999993</v>
      </c>
      <c r="I16" s="67">
        <v>2.8000000000000001E-2</v>
      </c>
      <c r="J16" s="68">
        <v>2.8000000000000001E-2</v>
      </c>
      <c r="K16" s="1"/>
      <c r="L16" s="1"/>
    </row>
    <row r="17" spans="1:15">
      <c r="A17" s="84"/>
      <c r="B17" s="62" t="s">
        <v>28</v>
      </c>
      <c r="C17" s="72">
        <v>6100</v>
      </c>
      <c r="D17" s="72">
        <v>0</v>
      </c>
      <c r="E17" s="72">
        <v>6100</v>
      </c>
      <c r="F17" s="72">
        <v>0</v>
      </c>
      <c r="G17" s="91">
        <v>6100</v>
      </c>
      <c r="H17" s="91">
        <v>0</v>
      </c>
      <c r="I17" s="91">
        <v>0</v>
      </c>
      <c r="J17" s="92">
        <v>0</v>
      </c>
      <c r="K17" s="1"/>
      <c r="L17" s="1"/>
    </row>
    <row r="18" spans="1:15" ht="6" customHeight="1">
      <c r="I18" s="112"/>
      <c r="K18" s="1"/>
      <c r="L18" s="1"/>
    </row>
    <row r="19" spans="1:15">
      <c r="A19" s="73" t="s">
        <v>2</v>
      </c>
      <c r="B19" s="44"/>
      <c r="C19" s="44"/>
      <c r="D19" s="44"/>
      <c r="E19" s="11"/>
      <c r="F19" s="12"/>
      <c r="G19" s="13"/>
      <c r="H19" s="12"/>
      <c r="I19" s="12"/>
      <c r="J19" s="93"/>
      <c r="K19" s="1"/>
      <c r="L19" s="1"/>
    </row>
    <row r="20" spans="1:15">
      <c r="A20" s="74" t="s">
        <v>1</v>
      </c>
      <c r="B20" s="45"/>
      <c r="C20" s="14" t="s">
        <v>15</v>
      </c>
      <c r="D20" s="14" t="s">
        <v>16</v>
      </c>
      <c r="E20" s="14" t="s">
        <v>17</v>
      </c>
      <c r="F20" s="14" t="s">
        <v>18</v>
      </c>
      <c r="G20" s="14" t="s">
        <v>19</v>
      </c>
      <c r="H20" s="14" t="s">
        <v>20</v>
      </c>
      <c r="I20" s="110" t="s">
        <v>84</v>
      </c>
      <c r="J20" s="113" t="s">
        <v>85</v>
      </c>
      <c r="K20" s="1"/>
      <c r="L20" s="1"/>
    </row>
    <row r="21" spans="1:15">
      <c r="A21" s="50" t="s">
        <v>9</v>
      </c>
      <c r="B21" s="46"/>
      <c r="C21" s="16">
        <v>12197.560487902418</v>
      </c>
      <c r="D21" s="16">
        <v>0</v>
      </c>
      <c r="E21" s="16">
        <v>9604.7866477720054</v>
      </c>
      <c r="F21" s="16">
        <v>0</v>
      </c>
      <c r="G21" s="16">
        <v>7797.5201329413267</v>
      </c>
      <c r="H21" s="16">
        <v>400.13273138425211</v>
      </c>
      <c r="I21" s="16">
        <v>18297.560487902414</v>
      </c>
      <c r="J21" s="31">
        <v>34514.67882933568</v>
      </c>
      <c r="K21" s="1"/>
      <c r="L21" s="1"/>
    </row>
    <row r="22" spans="1:15">
      <c r="A22" s="51" t="s">
        <v>8</v>
      </c>
      <c r="B22" s="47"/>
      <c r="C22" s="21" t="s">
        <v>21</v>
      </c>
      <c r="D22" s="21" t="s">
        <v>21</v>
      </c>
      <c r="E22" s="21" t="s">
        <v>21</v>
      </c>
      <c r="F22" s="21" t="s">
        <v>21</v>
      </c>
      <c r="G22" s="21" t="s">
        <v>21</v>
      </c>
      <c r="H22" s="21" t="s">
        <v>21</v>
      </c>
      <c r="I22" s="21" t="s">
        <v>21</v>
      </c>
      <c r="J22" s="32" t="s">
        <v>21</v>
      </c>
      <c r="K22" s="1"/>
      <c r="L22" s="1"/>
    </row>
    <row r="23" spans="1:15" ht="6.75" customHeight="1">
      <c r="K23" s="5"/>
      <c r="L23" s="4"/>
    </row>
    <row r="24" spans="1:15" ht="13.5" customHeight="1">
      <c r="A24" s="75" t="s">
        <v>0</v>
      </c>
      <c r="B24" s="48"/>
      <c r="C24" s="99" t="s">
        <v>87</v>
      </c>
      <c r="D24" s="48"/>
      <c r="E24" s="33"/>
      <c r="F24" s="34"/>
      <c r="G24" s="35"/>
      <c r="H24" s="36"/>
      <c r="I24" s="36"/>
      <c r="J24" s="36"/>
      <c r="K24" s="102"/>
      <c r="L24" s="102"/>
    </row>
    <row r="25" spans="1:15" ht="13.5" customHeight="1">
      <c r="A25" s="76" t="s">
        <v>1</v>
      </c>
      <c r="B25" s="49"/>
      <c r="C25" s="15">
        <f>(C$21*C$16)</f>
        <v>6099.9999999999991</v>
      </c>
      <c r="D25" s="15">
        <f t="shared" ref="D25:H25" si="1">(D$21*D$16)</f>
        <v>0</v>
      </c>
      <c r="E25" s="15">
        <f t="shared" si="1"/>
        <v>6100.0000000000009</v>
      </c>
      <c r="F25" s="15">
        <f t="shared" si="1"/>
        <v>0</v>
      </c>
      <c r="G25" s="15">
        <f t="shared" si="1"/>
        <v>6100</v>
      </c>
      <c r="H25" s="15">
        <f t="shared" si="1"/>
        <v>219.11668503333027</v>
      </c>
      <c r="I25" s="15">
        <f>(I$21*I$16)</f>
        <v>512.33169366126765</v>
      </c>
      <c r="J25" s="15">
        <f>(J$21*J$16)</f>
        <v>966.41100722139902</v>
      </c>
      <c r="K25" s="39"/>
      <c r="L25" s="38"/>
    </row>
    <row r="26" spans="1:15" ht="13.5" customHeight="1" thickBot="1">
      <c r="A26" s="52" t="s">
        <v>11</v>
      </c>
      <c r="B26" s="49"/>
      <c r="C26" s="49"/>
      <c r="D26" s="49"/>
      <c r="E26" s="20"/>
      <c r="F26" s="20"/>
      <c r="G26" s="37"/>
      <c r="H26" s="39"/>
      <c r="I26" s="39"/>
      <c r="J26" s="39"/>
      <c r="K26" s="101"/>
      <c r="L26" s="103"/>
    </row>
    <row r="27" spans="1:15">
      <c r="A27" s="53" t="s">
        <v>12</v>
      </c>
      <c r="B27" s="42"/>
      <c r="C27" s="42"/>
      <c r="D27" s="42"/>
      <c r="E27" s="40"/>
      <c r="F27" s="41"/>
      <c r="G27" s="40"/>
      <c r="H27" s="41"/>
      <c r="I27" s="100"/>
      <c r="J27" s="100"/>
      <c r="K27" s="104">
        <f>SUM(C25:J25)</f>
        <v>19997.859385915999</v>
      </c>
      <c r="L27" s="100" t="s">
        <v>10</v>
      </c>
    </row>
    <row r="28" spans="1:15">
      <c r="A28" s="17"/>
      <c r="B28" s="17"/>
      <c r="C28" s="17"/>
      <c r="D28" s="17"/>
      <c r="E28" s="17"/>
      <c r="F28" s="18"/>
      <c r="G28" s="18"/>
      <c r="H28" s="7"/>
      <c r="I28" s="7"/>
      <c r="J28" s="7"/>
      <c r="K28" s="7"/>
      <c r="L28" s="6"/>
    </row>
    <row r="29" spans="1:15">
      <c r="L29" s="5"/>
      <c r="M29" s="3"/>
      <c r="N29" s="3"/>
      <c r="O29" s="4"/>
    </row>
    <row r="30" spans="1:15">
      <c r="E30" s="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opLeftCell="A7" workbookViewId="0">
      <selection activeCell="M18" sqref="M18"/>
    </sheetView>
  </sheetViews>
  <sheetFormatPr defaultRowHeight="15"/>
  <cols>
    <col min="1" max="1" width="2.28515625" customWidth="1"/>
    <col min="2" max="2" width="6.28515625" bestFit="1" customWidth="1"/>
    <col min="3" max="3" width="28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>
      <c r="A1" s="105" t="s">
        <v>42</v>
      </c>
    </row>
    <row r="2" spans="1:8">
      <c r="A2" s="105" t="s">
        <v>98</v>
      </c>
    </row>
    <row r="3" spans="1:8">
      <c r="A3" s="105" t="s">
        <v>99</v>
      </c>
    </row>
    <row r="6" spans="1:8" ht="15.75" thickBot="1">
      <c r="A6" t="s">
        <v>45</v>
      </c>
    </row>
    <row r="7" spans="1:8">
      <c r="B7" s="118"/>
      <c r="C7" s="118"/>
      <c r="D7" s="118" t="s">
        <v>48</v>
      </c>
      <c r="E7" s="118" t="s">
        <v>50</v>
      </c>
      <c r="F7" s="118" t="s">
        <v>52</v>
      </c>
      <c r="G7" s="118" t="s">
        <v>54</v>
      </c>
      <c r="H7" s="118" t="s">
        <v>54</v>
      </c>
    </row>
    <row r="8" spans="1:8" ht="15.75" thickBot="1">
      <c r="B8" s="119" t="s">
        <v>46</v>
      </c>
      <c r="C8" s="119" t="s">
        <v>47</v>
      </c>
      <c r="D8" s="119" t="s">
        <v>49</v>
      </c>
      <c r="E8" s="119" t="s">
        <v>51</v>
      </c>
      <c r="F8" s="119" t="s">
        <v>53</v>
      </c>
      <c r="G8" s="119" t="s">
        <v>55</v>
      </c>
      <c r="H8" s="119" t="s">
        <v>56</v>
      </c>
    </row>
    <row r="9" spans="1:8">
      <c r="B9" s="106" t="s">
        <v>62</v>
      </c>
      <c r="C9" s="106" t="s">
        <v>63</v>
      </c>
      <c r="D9" s="106">
        <v>12197.560487902418</v>
      </c>
      <c r="E9" s="106">
        <v>0</v>
      </c>
      <c r="F9" s="106">
        <v>0.50009999999999999</v>
      </c>
      <c r="G9" s="106">
        <v>1E+30</v>
      </c>
      <c r="H9" s="106">
        <v>3.767167840000038E-2</v>
      </c>
    </row>
    <row r="10" spans="1:8">
      <c r="B10" s="106" t="s">
        <v>64</v>
      </c>
      <c r="C10" s="106" t="s">
        <v>65</v>
      </c>
      <c r="D10" s="106">
        <v>0</v>
      </c>
      <c r="E10" s="106">
        <v>-0.12087762511999958</v>
      </c>
      <c r="F10" s="106">
        <v>0.35006999999999999</v>
      </c>
      <c r="G10" s="106">
        <v>0.12087762511999958</v>
      </c>
      <c r="H10" s="106">
        <v>1E+30</v>
      </c>
    </row>
    <row r="11" spans="1:8">
      <c r="B11" s="106" t="s">
        <v>66</v>
      </c>
      <c r="C11" s="106" t="s">
        <v>67</v>
      </c>
      <c r="D11" s="106">
        <v>9604.7866477720054</v>
      </c>
      <c r="E11" s="106">
        <v>0</v>
      </c>
      <c r="F11" s="106">
        <v>0.63509999999999989</v>
      </c>
      <c r="G11" s="106">
        <v>1E+30</v>
      </c>
      <c r="H11" s="106">
        <v>0.13327280000000027</v>
      </c>
    </row>
    <row r="12" spans="1:8">
      <c r="B12" s="106" t="s">
        <v>68</v>
      </c>
      <c r="C12" s="106" t="s">
        <v>69</v>
      </c>
      <c r="D12" s="106">
        <v>0</v>
      </c>
      <c r="E12" s="106">
        <v>-6.259203999999971E-2</v>
      </c>
      <c r="F12" s="106">
        <v>0.44456999999999991</v>
      </c>
      <c r="G12" s="106">
        <v>6.259203999999971E-2</v>
      </c>
      <c r="H12" s="106">
        <v>1E+30</v>
      </c>
    </row>
    <row r="13" spans="1:8">
      <c r="B13" s="106" t="s">
        <v>70</v>
      </c>
      <c r="C13" s="106" t="s">
        <v>71</v>
      </c>
      <c r="D13" s="106">
        <v>7797.5201329413267</v>
      </c>
      <c r="E13" s="106">
        <v>0</v>
      </c>
      <c r="F13" s="106">
        <v>0.7823</v>
      </c>
      <c r="G13" s="106">
        <v>1E+30</v>
      </c>
      <c r="H13" s="106">
        <v>0.23469000000000029</v>
      </c>
    </row>
    <row r="14" spans="1:8">
      <c r="B14" s="106" t="s">
        <v>72</v>
      </c>
      <c r="C14" s="106" t="s">
        <v>73</v>
      </c>
      <c r="D14" s="106">
        <v>20400.132731384252</v>
      </c>
      <c r="E14" s="106">
        <v>0</v>
      </c>
      <c r="F14" s="106">
        <v>0.54760999999999971</v>
      </c>
      <c r="G14" s="106">
        <v>3.767167840000038E-2</v>
      </c>
      <c r="H14" s="106">
        <v>6.2592039999999724E-2</v>
      </c>
    </row>
    <row r="15" spans="1:8">
      <c r="B15" s="106" t="s">
        <v>90</v>
      </c>
      <c r="C15" s="106" t="s">
        <v>91</v>
      </c>
      <c r="D15" s="106">
        <v>18297.560487902414</v>
      </c>
      <c r="E15" s="106">
        <v>0</v>
      </c>
      <c r="F15" s="106">
        <v>2.8000000000000025E-2</v>
      </c>
      <c r="G15" s="106">
        <v>8.9534339049086031E-2</v>
      </c>
      <c r="H15" s="106">
        <v>2.5112778081461493E-2</v>
      </c>
    </row>
    <row r="16" spans="1:8" ht="15.75" thickBot="1">
      <c r="B16" s="107" t="s">
        <v>92</v>
      </c>
      <c r="C16" s="107" t="s">
        <v>93</v>
      </c>
      <c r="D16" s="107">
        <v>34514.67882933568</v>
      </c>
      <c r="E16" s="107">
        <v>0</v>
      </c>
      <c r="F16" s="107">
        <v>2.8000000000000025E-2</v>
      </c>
      <c r="G16" s="107">
        <v>4.3329184463196474E-2</v>
      </c>
      <c r="H16" s="107">
        <v>2.4428772452783552E-2</v>
      </c>
    </row>
    <row r="18" spans="1:8" ht="15.75" thickBot="1">
      <c r="A18" t="s">
        <v>57</v>
      </c>
    </row>
    <row r="19" spans="1:8">
      <c r="B19" s="118"/>
      <c r="C19" s="118"/>
      <c r="D19" s="118" t="s">
        <v>48</v>
      </c>
      <c r="E19" s="118" t="s">
        <v>58</v>
      </c>
      <c r="F19" s="118" t="s">
        <v>60</v>
      </c>
      <c r="G19" s="118" t="s">
        <v>54</v>
      </c>
      <c r="H19" s="118" t="s">
        <v>54</v>
      </c>
    </row>
    <row r="20" spans="1:8" ht="15.75" thickBot="1">
      <c r="B20" s="119" t="s">
        <v>46</v>
      </c>
      <c r="C20" s="119" t="s">
        <v>47</v>
      </c>
      <c r="D20" s="119" t="s">
        <v>49</v>
      </c>
      <c r="E20" s="119" t="s">
        <v>59</v>
      </c>
      <c r="F20" s="119" t="s">
        <v>61</v>
      </c>
      <c r="G20" s="119" t="s">
        <v>55</v>
      </c>
      <c r="H20" s="119" t="s">
        <v>56</v>
      </c>
    </row>
    <row r="21" spans="1:8">
      <c r="B21" s="106" t="s">
        <v>80</v>
      </c>
      <c r="C21" s="106" t="s">
        <v>94</v>
      </c>
      <c r="D21" s="106">
        <v>3.637978807091713E-12</v>
      </c>
      <c r="E21" s="106">
        <v>-5.6784000000000043E-2</v>
      </c>
      <c r="F21" s="106">
        <v>0</v>
      </c>
      <c r="G21" s="106">
        <v>18297.560487902418</v>
      </c>
      <c r="H21" s="106">
        <v>1E+30</v>
      </c>
    </row>
    <row r="22" spans="1:8">
      <c r="B22" s="106" t="s">
        <v>95</v>
      </c>
      <c r="C22" s="106" t="s">
        <v>96</v>
      </c>
      <c r="D22" s="106">
        <v>0</v>
      </c>
      <c r="E22" s="106">
        <v>-2.8000000000000053E-2</v>
      </c>
      <c r="F22" s="106">
        <v>0</v>
      </c>
      <c r="G22" s="106">
        <v>34514.678829335695</v>
      </c>
      <c r="H22" s="106">
        <v>1E+30</v>
      </c>
    </row>
    <row r="23" spans="1:8">
      <c r="B23" s="106" t="s">
        <v>97</v>
      </c>
      <c r="C23" s="106" t="s">
        <v>75</v>
      </c>
      <c r="D23" s="106">
        <v>50000</v>
      </c>
      <c r="E23" s="106">
        <v>0.54760999999999971</v>
      </c>
      <c r="F23" s="106">
        <v>50000</v>
      </c>
      <c r="G23" s="106">
        <v>1E+30</v>
      </c>
      <c r="H23" s="106">
        <v>20400.132731384252</v>
      </c>
    </row>
    <row r="24" spans="1:8">
      <c r="B24" s="106" t="s">
        <v>74</v>
      </c>
      <c r="C24" s="106" t="s">
        <v>77</v>
      </c>
      <c r="D24" s="106">
        <v>6099.9999999999991</v>
      </c>
      <c r="E24" s="106">
        <v>7.5328291141772405E-2</v>
      </c>
      <c r="F24" s="106">
        <v>6100</v>
      </c>
      <c r="G24" s="106">
        <v>10202.106378965264</v>
      </c>
      <c r="H24" s="106">
        <v>6099.9999999999991</v>
      </c>
    </row>
    <row r="25" spans="1:8">
      <c r="B25" s="106" t="s">
        <v>76</v>
      </c>
      <c r="C25" s="106" t="s">
        <v>79</v>
      </c>
      <c r="D25" s="106">
        <v>6100.0000000000009</v>
      </c>
      <c r="E25" s="106">
        <v>0.20984537868052319</v>
      </c>
      <c r="F25" s="106">
        <v>6100</v>
      </c>
      <c r="G25" s="106">
        <v>12956.124297702137</v>
      </c>
      <c r="H25" s="106">
        <v>6100</v>
      </c>
    </row>
    <row r="26" spans="1:8" ht="15.75" thickBot="1">
      <c r="B26" s="107" t="s">
        <v>78</v>
      </c>
      <c r="C26" s="107" t="s">
        <v>81</v>
      </c>
      <c r="D26" s="107">
        <v>6100</v>
      </c>
      <c r="E26" s="107">
        <v>0.30000000000000038</v>
      </c>
      <c r="F26" s="107">
        <v>6100</v>
      </c>
      <c r="G26" s="107">
        <v>15959.0238357619</v>
      </c>
      <c r="H26" s="107">
        <v>6100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4" zoomScale="120" zoomScaleNormal="120" workbookViewId="0">
      <selection activeCell="M13" sqref="M13"/>
    </sheetView>
  </sheetViews>
  <sheetFormatPr defaultRowHeight="12.75"/>
  <cols>
    <col min="1" max="1" width="16.28515625" style="1" customWidth="1"/>
    <col min="2" max="2" width="11.85546875" style="1" bestFit="1" customWidth="1"/>
    <col min="3" max="3" width="8.42578125" style="1" bestFit="1" customWidth="1"/>
    <col min="4" max="4" width="8" style="1" bestFit="1" customWidth="1"/>
    <col min="5" max="5" width="11" style="1" bestFit="1" customWidth="1"/>
    <col min="6" max="6" width="19.85546875" style="1" bestFit="1" customWidth="1"/>
    <col min="7" max="7" width="10" style="1" bestFit="1" customWidth="1"/>
    <col min="8" max="10" width="11.42578125" style="2" customWidth="1"/>
    <col min="11" max="11" width="11.7109375" style="2" customWidth="1"/>
    <col min="12" max="12" width="9.28515625" style="2" customWidth="1"/>
    <col min="13" max="13" width="5.28515625" style="1" customWidth="1"/>
    <col min="14" max="14" width="5.140625" style="1" customWidth="1"/>
    <col min="15" max="15" width="14.140625" style="1" customWidth="1"/>
    <col min="16" max="16" width="10.5703125" style="1" customWidth="1"/>
    <col min="17" max="23" width="9.140625" style="1"/>
    <col min="24" max="24" width="11.28515625" style="1" customWidth="1"/>
    <col min="25" max="16384" width="9.140625" style="1"/>
  </cols>
  <sheetData>
    <row r="1" spans="1:12" ht="15">
      <c r="A1" s="10" t="s">
        <v>30</v>
      </c>
      <c r="B1" s="10"/>
      <c r="C1" s="10"/>
      <c r="D1" s="10"/>
      <c r="H1" s="9"/>
      <c r="I1" s="9"/>
      <c r="J1" s="9"/>
      <c r="K1" s="9"/>
      <c r="L1" s="9"/>
    </row>
    <row r="2" spans="1:12" ht="15">
      <c r="A2" s="8" t="s">
        <v>6</v>
      </c>
      <c r="B2" s="8"/>
      <c r="C2" s="8"/>
      <c r="D2" s="8"/>
      <c r="H2" s="9"/>
      <c r="I2" s="9"/>
      <c r="J2" s="9"/>
      <c r="K2" s="9"/>
      <c r="L2" s="9"/>
    </row>
    <row r="3" spans="1:12" ht="15">
      <c r="A3" s="8" t="s">
        <v>7</v>
      </c>
      <c r="B3" s="8"/>
      <c r="C3" s="8"/>
      <c r="D3" s="8"/>
      <c r="H3" s="1"/>
      <c r="I3" s="1"/>
      <c r="J3" s="1"/>
      <c r="K3" s="1"/>
      <c r="L3" s="1"/>
    </row>
    <row r="5" spans="1:12">
      <c r="A5" s="54" t="s">
        <v>5</v>
      </c>
      <c r="B5" s="55"/>
      <c r="C5" s="55"/>
      <c r="D5" s="87"/>
      <c r="E5" s="89" t="s">
        <v>3</v>
      </c>
      <c r="F5" s="19"/>
      <c r="G5" s="19"/>
      <c r="H5" s="19"/>
      <c r="I5" s="19"/>
      <c r="J5" s="90"/>
      <c r="K5" s="114" t="s">
        <v>29</v>
      </c>
    </row>
    <row r="6" spans="1:12" ht="24">
      <c r="A6" s="59" t="s">
        <v>22</v>
      </c>
      <c r="B6" s="85" t="s">
        <v>23</v>
      </c>
      <c r="C6" s="85" t="s">
        <v>24</v>
      </c>
      <c r="D6" s="61" t="s">
        <v>21</v>
      </c>
      <c r="E6" s="22" t="s">
        <v>27</v>
      </c>
      <c r="F6" s="23" t="s">
        <v>25</v>
      </c>
      <c r="G6" s="26" t="s">
        <v>13</v>
      </c>
      <c r="H6" s="27">
        <v>0</v>
      </c>
      <c r="I6" s="88"/>
      <c r="J6" s="88"/>
      <c r="K6" s="24"/>
    </row>
    <row r="7" spans="1:12">
      <c r="A7" s="63">
        <v>1</v>
      </c>
      <c r="B7" s="64">
        <v>7.4999999999999997E-2</v>
      </c>
      <c r="C7" s="64">
        <v>7.4999999999999997E-2</v>
      </c>
      <c r="D7" s="65">
        <v>107.5</v>
      </c>
      <c r="E7" s="25" t="s">
        <v>26</v>
      </c>
      <c r="F7" s="28">
        <f>SUM(C21:H21)</f>
        <v>50000</v>
      </c>
      <c r="G7" s="29" t="s">
        <v>31</v>
      </c>
      <c r="H7" s="120">
        <v>50000</v>
      </c>
      <c r="I7" s="27"/>
      <c r="J7" s="27"/>
      <c r="K7" s="24">
        <f>F7-H7</f>
        <v>0</v>
      </c>
    </row>
    <row r="8" spans="1:12">
      <c r="A8" s="69">
        <v>2</v>
      </c>
      <c r="B8" s="70">
        <v>8.5000000000000006E-2</v>
      </c>
      <c r="C8" s="70">
        <v>0.08</v>
      </c>
      <c r="D8" s="71">
        <v>116.64</v>
      </c>
      <c r="E8" s="25" t="s">
        <v>32</v>
      </c>
      <c r="F8" s="28">
        <f>(C16*C21)</f>
        <v>6099.9999999999991</v>
      </c>
      <c r="G8" s="29" t="s">
        <v>14</v>
      </c>
      <c r="H8" s="28">
        <v>6100</v>
      </c>
      <c r="I8" s="28"/>
      <c r="J8" s="28"/>
      <c r="K8" s="24">
        <f t="shared" ref="K8:K12" si="0">F8-H8</f>
        <v>0</v>
      </c>
    </row>
    <row r="9" spans="1:12">
      <c r="A9" s="69">
        <v>3</v>
      </c>
      <c r="B9" s="70">
        <v>8.5000000000000006E-2</v>
      </c>
      <c r="C9" s="70">
        <v>8.1699999999999995E-2</v>
      </c>
      <c r="D9" s="71">
        <v>126.55</v>
      </c>
      <c r="E9" s="25" t="s">
        <v>33</v>
      </c>
      <c r="F9" s="28">
        <f>(E16*E21)</f>
        <v>6100.0000000000009</v>
      </c>
      <c r="G9" s="29" t="s">
        <v>14</v>
      </c>
      <c r="H9" s="28">
        <v>6100</v>
      </c>
      <c r="I9" s="28"/>
      <c r="J9" s="28"/>
      <c r="K9" s="24">
        <f t="shared" si="0"/>
        <v>0</v>
      </c>
    </row>
    <row r="10" spans="1:12">
      <c r="A10" s="69">
        <v>4</v>
      </c>
      <c r="B10" s="70">
        <v>8.7499999999999994E-2</v>
      </c>
      <c r="C10" s="70">
        <v>8.3099999999999993E-2</v>
      </c>
      <c r="D10" s="71">
        <v>137.62</v>
      </c>
      <c r="E10" s="25" t="s">
        <v>34</v>
      </c>
      <c r="F10" s="28">
        <f>G16*G21</f>
        <v>6100</v>
      </c>
      <c r="G10" s="29" t="s">
        <v>14</v>
      </c>
      <c r="H10" s="28">
        <v>6100</v>
      </c>
      <c r="I10" s="28"/>
      <c r="J10" s="28"/>
      <c r="K10" s="24">
        <f t="shared" si="0"/>
        <v>0</v>
      </c>
    </row>
    <row r="11" spans="1:12">
      <c r="A11" s="69">
        <v>5</v>
      </c>
      <c r="B11" s="70">
        <v>0.09</v>
      </c>
      <c r="C11" s="70">
        <v>8.4500000000000006E-2</v>
      </c>
      <c r="D11" s="71">
        <v>150.01</v>
      </c>
      <c r="E11" s="115" t="s">
        <v>82</v>
      </c>
      <c r="F11" s="28">
        <f>-I21+(C21*(1+C16))+(D21*(1+D16))</f>
        <v>3.637978807091713E-12</v>
      </c>
      <c r="G11" s="29" t="s">
        <v>31</v>
      </c>
      <c r="H11" s="28">
        <v>0</v>
      </c>
      <c r="I11" s="28"/>
      <c r="J11" s="28"/>
      <c r="K11" s="24">
        <f t="shared" si="0"/>
        <v>3.637978807091713E-12</v>
      </c>
    </row>
    <row r="12" spans="1:12">
      <c r="A12" s="69">
        <v>6</v>
      </c>
      <c r="B12" s="70">
        <v>0.09</v>
      </c>
      <c r="C12" s="70">
        <v>8.5400000000000004E-2</v>
      </c>
      <c r="D12" s="71">
        <v>163.51</v>
      </c>
      <c r="E12" s="116" t="s">
        <v>83</v>
      </c>
      <c r="F12" s="81">
        <f>-J21+(E21*(1+E16))+(F21*(1+F16))+(I21*(1+I16))</f>
        <v>0</v>
      </c>
      <c r="G12" s="117" t="s">
        <v>31</v>
      </c>
      <c r="H12" s="81">
        <v>0</v>
      </c>
      <c r="I12" s="81"/>
      <c r="J12" s="81"/>
      <c r="K12" s="24">
        <f t="shared" si="0"/>
        <v>0</v>
      </c>
    </row>
    <row r="13" spans="1:12">
      <c r="A13" s="77">
        <v>7</v>
      </c>
      <c r="B13" s="78">
        <v>0.09</v>
      </c>
      <c r="C13" s="78">
        <v>8.6099999999999996E-2</v>
      </c>
      <c r="D13" s="79">
        <v>178.23</v>
      </c>
      <c r="E13" s="94"/>
      <c r="F13" s="95"/>
      <c r="G13" s="96"/>
      <c r="H13" s="95"/>
      <c r="I13" s="111"/>
      <c r="J13" s="111"/>
      <c r="K13" s="97"/>
      <c r="L13" s="1"/>
    </row>
    <row r="14" spans="1:12">
      <c r="A14" s="84"/>
      <c r="B14" s="84"/>
      <c r="C14" s="56" t="s">
        <v>4</v>
      </c>
      <c r="D14" s="57"/>
      <c r="E14" s="57"/>
      <c r="F14" s="57"/>
      <c r="G14" s="57"/>
      <c r="H14" s="57"/>
      <c r="I14" s="57"/>
      <c r="J14" s="58"/>
      <c r="K14" s="1"/>
      <c r="L14" s="1"/>
    </row>
    <row r="15" spans="1:12">
      <c r="A15" s="84"/>
      <c r="B15" s="84"/>
      <c r="C15" s="62" t="s">
        <v>35</v>
      </c>
      <c r="D15" s="60" t="s">
        <v>36</v>
      </c>
      <c r="E15" s="60" t="s">
        <v>37</v>
      </c>
      <c r="F15" s="60" t="s">
        <v>38</v>
      </c>
      <c r="G15" s="60" t="s">
        <v>39</v>
      </c>
      <c r="H15" s="60" t="s">
        <v>40</v>
      </c>
      <c r="I15" s="60" t="s">
        <v>86</v>
      </c>
      <c r="J15" s="61" t="s">
        <v>86</v>
      </c>
      <c r="K15" s="1"/>
      <c r="L15" s="1"/>
    </row>
    <row r="16" spans="1:12">
      <c r="A16" s="84"/>
      <c r="B16" s="86" t="s">
        <v>23</v>
      </c>
      <c r="C16" s="66">
        <f>(D11/100)-1</f>
        <v>0.50009999999999999</v>
      </c>
      <c r="D16" s="66">
        <f>C16*0.7</f>
        <v>0.35006999999999999</v>
      </c>
      <c r="E16" s="66">
        <f>(D12/100)-1</f>
        <v>0.6351</v>
      </c>
      <c r="F16" s="66">
        <f>E16*0.7</f>
        <v>0.44456999999999997</v>
      </c>
      <c r="G16" s="67">
        <f>(D13/100)-1</f>
        <v>0.7823</v>
      </c>
      <c r="H16" s="67">
        <f>G16*0.7</f>
        <v>0.54760999999999993</v>
      </c>
      <c r="I16" s="67">
        <v>2.8000000000000001E-2</v>
      </c>
      <c r="J16" s="68">
        <v>2.8000000000000001E-2</v>
      </c>
      <c r="K16" s="1"/>
      <c r="L16" s="1"/>
    </row>
    <row r="17" spans="1:15">
      <c r="A17" s="84"/>
      <c r="B17" s="62" t="s">
        <v>28</v>
      </c>
      <c r="C17" s="72">
        <v>6100</v>
      </c>
      <c r="D17" s="72">
        <v>0</v>
      </c>
      <c r="E17" s="72">
        <v>6100</v>
      </c>
      <c r="F17" s="72">
        <v>0</v>
      </c>
      <c r="G17" s="91">
        <v>6100</v>
      </c>
      <c r="H17" s="91">
        <v>0</v>
      </c>
      <c r="I17" s="91">
        <v>0</v>
      </c>
      <c r="J17" s="92">
        <v>0</v>
      </c>
      <c r="K17" s="1"/>
      <c r="L17" s="1"/>
    </row>
    <row r="18" spans="1:15" ht="6" customHeight="1">
      <c r="I18" s="112"/>
      <c r="K18" s="1"/>
      <c r="L18" s="1"/>
    </row>
    <row r="19" spans="1:15">
      <c r="A19" s="73" t="s">
        <v>2</v>
      </c>
      <c r="B19" s="44"/>
      <c r="C19" s="44"/>
      <c r="D19" s="44"/>
      <c r="E19" s="11"/>
      <c r="F19" s="12"/>
      <c r="G19" s="13"/>
      <c r="H19" s="12"/>
      <c r="I19" s="12"/>
      <c r="J19" s="93"/>
      <c r="K19" s="1"/>
      <c r="L19" s="1"/>
    </row>
    <row r="20" spans="1:15">
      <c r="A20" s="74" t="s">
        <v>1</v>
      </c>
      <c r="B20" s="45"/>
      <c r="C20" s="14" t="s">
        <v>15</v>
      </c>
      <c r="D20" s="14" t="s">
        <v>16</v>
      </c>
      <c r="E20" s="14" t="s">
        <v>17</v>
      </c>
      <c r="F20" s="14" t="s">
        <v>18</v>
      </c>
      <c r="G20" s="14" t="s">
        <v>19</v>
      </c>
      <c r="H20" s="14" t="s">
        <v>20</v>
      </c>
      <c r="I20" s="110" t="s">
        <v>84</v>
      </c>
      <c r="J20" s="113" t="s">
        <v>85</v>
      </c>
      <c r="K20" s="1"/>
      <c r="L20" s="1"/>
    </row>
    <row r="21" spans="1:15">
      <c r="A21" s="50" t="s">
        <v>9</v>
      </c>
      <c r="B21" s="46"/>
      <c r="C21" s="16">
        <v>12197.560487902418</v>
      </c>
      <c r="D21" s="16">
        <v>0</v>
      </c>
      <c r="E21" s="16">
        <v>9604.7866477720054</v>
      </c>
      <c r="F21" s="16">
        <v>0</v>
      </c>
      <c r="G21" s="16">
        <v>7797.5201329413267</v>
      </c>
      <c r="H21" s="16">
        <v>20400.132731384252</v>
      </c>
      <c r="I21" s="16">
        <v>18297.560487902414</v>
      </c>
      <c r="J21" s="31">
        <v>34514.67882933568</v>
      </c>
      <c r="K21" s="1"/>
      <c r="L21" s="1"/>
    </row>
    <row r="22" spans="1:15">
      <c r="A22" s="51" t="s">
        <v>8</v>
      </c>
      <c r="B22" s="47"/>
      <c r="C22" s="21" t="s">
        <v>21</v>
      </c>
      <c r="D22" s="21" t="s">
        <v>21</v>
      </c>
      <c r="E22" s="21" t="s">
        <v>21</v>
      </c>
      <c r="F22" s="21" t="s">
        <v>21</v>
      </c>
      <c r="G22" s="21" t="s">
        <v>21</v>
      </c>
      <c r="H22" s="21" t="s">
        <v>21</v>
      </c>
      <c r="I22" s="21" t="s">
        <v>21</v>
      </c>
      <c r="J22" s="32" t="s">
        <v>21</v>
      </c>
      <c r="K22" s="1"/>
      <c r="L22" s="1"/>
    </row>
    <row r="23" spans="1:15" ht="6.75" customHeight="1">
      <c r="K23" s="5"/>
      <c r="L23" s="4"/>
    </row>
    <row r="24" spans="1:15" ht="13.5" customHeight="1">
      <c r="A24" s="75" t="s">
        <v>0</v>
      </c>
      <c r="B24" s="48"/>
      <c r="C24" s="99" t="s">
        <v>87</v>
      </c>
      <c r="D24" s="48"/>
      <c r="E24" s="33"/>
      <c r="F24" s="34"/>
      <c r="G24" s="35"/>
      <c r="H24" s="36"/>
      <c r="I24" s="36"/>
      <c r="J24" s="36"/>
      <c r="K24" s="102"/>
      <c r="L24" s="102"/>
    </row>
    <row r="25" spans="1:15" ht="13.5" customHeight="1">
      <c r="A25" s="76" t="s">
        <v>1</v>
      </c>
      <c r="B25" s="49"/>
      <c r="C25" s="15">
        <f>(C$21*C$16)</f>
        <v>6099.9999999999991</v>
      </c>
      <c r="D25" s="15">
        <f t="shared" ref="D25:H25" si="1">(D$21*D$16)</f>
        <v>0</v>
      </c>
      <c r="E25" s="15">
        <f t="shared" si="1"/>
        <v>6100.0000000000009</v>
      </c>
      <c r="F25" s="15">
        <f t="shared" si="1"/>
        <v>0</v>
      </c>
      <c r="G25" s="15">
        <f t="shared" si="1"/>
        <v>6100</v>
      </c>
      <c r="H25" s="15">
        <f t="shared" si="1"/>
        <v>11171.316685033329</v>
      </c>
      <c r="I25" s="15">
        <f>(I$21*I$16)</f>
        <v>512.33169366126765</v>
      </c>
      <c r="J25" s="15">
        <f>(J$21*J$16)</f>
        <v>966.41100722139902</v>
      </c>
      <c r="K25" s="39"/>
      <c r="L25" s="38"/>
    </row>
    <row r="26" spans="1:15" ht="13.5" customHeight="1" thickBot="1">
      <c r="A26" s="52" t="s">
        <v>11</v>
      </c>
      <c r="B26" s="49"/>
      <c r="C26" s="49"/>
      <c r="D26" s="49"/>
      <c r="E26" s="20"/>
      <c r="F26" s="20"/>
      <c r="G26" s="37"/>
      <c r="H26" s="39"/>
      <c r="I26" s="39"/>
      <c r="J26" s="39"/>
      <c r="K26" s="101"/>
      <c r="L26" s="103"/>
    </row>
    <row r="27" spans="1:15">
      <c r="A27" s="53" t="s">
        <v>12</v>
      </c>
      <c r="B27" s="42"/>
      <c r="C27" s="42"/>
      <c r="D27" s="42"/>
      <c r="E27" s="40"/>
      <c r="F27" s="41"/>
      <c r="G27" s="40"/>
      <c r="H27" s="41"/>
      <c r="I27" s="100"/>
      <c r="J27" s="100"/>
      <c r="K27" s="104">
        <f>SUM(C25:J25)</f>
        <v>30950.059385915996</v>
      </c>
      <c r="L27" s="100" t="s">
        <v>10</v>
      </c>
    </row>
    <row r="28" spans="1:15">
      <c r="A28" s="17"/>
      <c r="B28" s="17"/>
      <c r="C28" s="17"/>
      <c r="D28" s="17"/>
      <c r="E28" s="17"/>
      <c r="F28" s="18"/>
      <c r="G28" s="18"/>
      <c r="H28" s="7"/>
      <c r="I28" s="7"/>
      <c r="J28" s="7"/>
      <c r="K28" s="7"/>
      <c r="L28" s="6"/>
    </row>
    <row r="29" spans="1:15">
      <c r="L29" s="5"/>
      <c r="M29" s="3"/>
      <c r="N29" s="3"/>
      <c r="O29" s="4"/>
    </row>
    <row r="30" spans="1:15">
      <c r="E30" s="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opLeftCell="A4" workbookViewId="0">
      <selection activeCell="I4" sqref="I4"/>
    </sheetView>
  </sheetViews>
  <sheetFormatPr defaultRowHeight="15"/>
  <cols>
    <col min="1" max="1" width="2.28515625" customWidth="1"/>
    <col min="2" max="2" width="6.28515625" bestFit="1" customWidth="1"/>
    <col min="3" max="3" width="28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>
      <c r="A1" s="105" t="s">
        <v>42</v>
      </c>
    </row>
    <row r="2" spans="1:8">
      <c r="A2" s="105" t="s">
        <v>100</v>
      </c>
    </row>
    <row r="3" spans="1:8">
      <c r="A3" s="105" t="s">
        <v>101</v>
      </c>
    </row>
    <row r="6" spans="1:8" ht="15.75" thickBot="1">
      <c r="A6" t="s">
        <v>45</v>
      </c>
    </row>
    <row r="7" spans="1:8">
      <c r="B7" s="118"/>
      <c r="C7" s="118"/>
      <c r="D7" s="118" t="s">
        <v>48</v>
      </c>
      <c r="E7" s="118" t="s">
        <v>50</v>
      </c>
      <c r="F7" s="118" t="s">
        <v>52</v>
      </c>
      <c r="G7" s="118" t="s">
        <v>54</v>
      </c>
      <c r="H7" s="118" t="s">
        <v>54</v>
      </c>
    </row>
    <row r="8" spans="1:8" ht="15.75" thickBot="1">
      <c r="B8" s="119" t="s">
        <v>46</v>
      </c>
      <c r="C8" s="119" t="s">
        <v>47</v>
      </c>
      <c r="D8" s="119" t="s">
        <v>49</v>
      </c>
      <c r="E8" s="119" t="s">
        <v>51</v>
      </c>
      <c r="F8" s="119" t="s">
        <v>53</v>
      </c>
      <c r="G8" s="119" t="s">
        <v>55</v>
      </c>
      <c r="H8" s="119" t="s">
        <v>56</v>
      </c>
    </row>
    <row r="9" spans="1:8">
      <c r="B9" s="106" t="s">
        <v>62</v>
      </c>
      <c r="C9" s="106" t="s">
        <v>63</v>
      </c>
      <c r="D9" s="106">
        <v>0</v>
      </c>
      <c r="E9" s="106">
        <v>0</v>
      </c>
      <c r="F9" s="106">
        <v>0.50009999999999999</v>
      </c>
      <c r="G9" s="106">
        <v>9.560112159999988E-2</v>
      </c>
      <c r="H9" s="106">
        <v>0.18679242297362342</v>
      </c>
    </row>
    <row r="10" spans="1:8">
      <c r="B10" s="106" t="s">
        <v>64</v>
      </c>
      <c r="C10" s="106" t="s">
        <v>65</v>
      </c>
      <c r="D10" s="106">
        <v>0</v>
      </c>
      <c r="E10" s="106">
        <v>-0.16811069027664813</v>
      </c>
      <c r="F10" s="106">
        <v>0.35006999999999999</v>
      </c>
      <c r="G10" s="106">
        <v>0.16811069027664813</v>
      </c>
      <c r="H10" s="106">
        <v>1E+30</v>
      </c>
    </row>
    <row r="11" spans="1:8">
      <c r="B11" s="106" t="s">
        <v>66</v>
      </c>
      <c r="C11" s="106" t="s">
        <v>67</v>
      </c>
      <c r="D11" s="106">
        <v>14404.959734117347</v>
      </c>
      <c r="E11" s="106">
        <v>0</v>
      </c>
      <c r="F11" s="106">
        <v>0.63509999999999989</v>
      </c>
      <c r="G11" s="106">
        <v>0.10141719999999999</v>
      </c>
      <c r="H11" s="106">
        <v>9.560112159999988E-2</v>
      </c>
    </row>
    <row r="12" spans="1:8">
      <c r="B12" s="106" t="s">
        <v>68</v>
      </c>
      <c r="C12" s="106" t="s">
        <v>69</v>
      </c>
      <c r="D12" s="106">
        <v>0</v>
      </c>
      <c r="E12" s="106">
        <v>-0.19586483999999996</v>
      </c>
      <c r="F12" s="106">
        <v>0.44456999999999991</v>
      </c>
      <c r="G12" s="106">
        <v>0.19586483999999996</v>
      </c>
      <c r="H12" s="106">
        <v>1E+30</v>
      </c>
    </row>
    <row r="13" spans="1:8">
      <c r="B13" s="106" t="s">
        <v>70</v>
      </c>
      <c r="C13" s="106" t="s">
        <v>71</v>
      </c>
      <c r="D13" s="106">
        <v>15595.040265882653</v>
      </c>
      <c r="E13" s="106">
        <v>0</v>
      </c>
      <c r="F13" s="106">
        <v>0.7823</v>
      </c>
      <c r="G13" s="106">
        <v>1E+30</v>
      </c>
      <c r="H13" s="106">
        <v>0.1014172</v>
      </c>
    </row>
    <row r="14" spans="1:8">
      <c r="B14" s="106" t="s">
        <v>72</v>
      </c>
      <c r="C14" s="106" t="s">
        <v>73</v>
      </c>
      <c r="D14" s="106">
        <v>0</v>
      </c>
      <c r="E14" s="106">
        <v>-0.13327280000000027</v>
      </c>
      <c r="F14" s="106">
        <v>0.54760999999999971</v>
      </c>
      <c r="G14" s="106">
        <v>0.13327280000000027</v>
      </c>
      <c r="H14" s="106">
        <v>1E+30</v>
      </c>
    </row>
    <row r="15" spans="1:8">
      <c r="B15" s="106" t="s">
        <v>90</v>
      </c>
      <c r="C15" s="106" t="s">
        <v>91</v>
      </c>
      <c r="D15" s="106">
        <v>0</v>
      </c>
      <c r="E15" s="106">
        <v>-6.3729832411172527E-2</v>
      </c>
      <c r="F15" s="106">
        <v>2.8000000000000025E-2</v>
      </c>
      <c r="G15" s="106">
        <v>6.3729832411172527E-2</v>
      </c>
      <c r="H15" s="106">
        <v>1E+30</v>
      </c>
    </row>
    <row r="16" spans="1:8" ht="15.75" thickBot="1">
      <c r="B16" s="107" t="s">
        <v>92</v>
      </c>
      <c r="C16" s="107" t="s">
        <v>93</v>
      </c>
      <c r="D16" s="107">
        <v>23553.549661255267</v>
      </c>
      <c r="E16" s="107">
        <v>0</v>
      </c>
      <c r="F16" s="107">
        <v>2.8000000000000025E-2</v>
      </c>
      <c r="G16" s="107">
        <v>6.2025074918965216E-2</v>
      </c>
      <c r="H16" s="107">
        <v>8.1507430738181341E-2</v>
      </c>
    </row>
    <row r="18" spans="1:8" ht="15.75" thickBot="1">
      <c r="A18" t="s">
        <v>57</v>
      </c>
    </row>
    <row r="19" spans="1:8">
      <c r="B19" s="118"/>
      <c r="C19" s="118"/>
      <c r="D19" s="118" t="s">
        <v>48</v>
      </c>
      <c r="E19" s="118" t="s">
        <v>58</v>
      </c>
      <c r="F19" s="118" t="s">
        <v>60</v>
      </c>
      <c r="G19" s="118" t="s">
        <v>54</v>
      </c>
      <c r="H19" s="118" t="s">
        <v>54</v>
      </c>
    </row>
    <row r="20" spans="1:8" ht="15.75" thickBot="1">
      <c r="B20" s="119" t="s">
        <v>46</v>
      </c>
      <c r="C20" s="119" t="s">
        <v>47</v>
      </c>
      <c r="D20" s="119" t="s">
        <v>49</v>
      </c>
      <c r="E20" s="119" t="s">
        <v>59</v>
      </c>
      <c r="F20" s="119" t="s">
        <v>61</v>
      </c>
      <c r="G20" s="119" t="s">
        <v>55</v>
      </c>
      <c r="H20" s="119" t="s">
        <v>56</v>
      </c>
    </row>
    <row r="21" spans="1:8">
      <c r="B21" s="106" t="s">
        <v>80</v>
      </c>
      <c r="C21" s="106" t="s">
        <v>94</v>
      </c>
      <c r="D21" s="106">
        <v>0</v>
      </c>
      <c r="E21" s="106">
        <v>-0.12051383241117256</v>
      </c>
      <c r="F21" s="106">
        <v>0</v>
      </c>
      <c r="G21" s="106">
        <v>21608.880097149431</v>
      </c>
      <c r="H21" s="106">
        <v>0</v>
      </c>
    </row>
    <row r="22" spans="1:8">
      <c r="B22" s="106" t="s">
        <v>95</v>
      </c>
      <c r="C22" s="106" t="s">
        <v>96</v>
      </c>
      <c r="D22" s="106">
        <v>7.2759576141834259E-12</v>
      </c>
      <c r="E22" s="106">
        <v>-2.8000000000000053E-2</v>
      </c>
      <c r="F22" s="106">
        <v>0</v>
      </c>
      <c r="G22" s="106">
        <v>23553.549661255274</v>
      </c>
      <c r="H22" s="106">
        <v>1E+30</v>
      </c>
    </row>
    <row r="23" spans="1:8">
      <c r="B23" s="106" t="s">
        <v>97</v>
      </c>
      <c r="C23" s="106" t="s">
        <v>75</v>
      </c>
      <c r="D23" s="106">
        <v>30000</v>
      </c>
      <c r="E23" s="106">
        <v>0.68088280000000001</v>
      </c>
      <c r="F23" s="106">
        <v>30000</v>
      </c>
      <c r="G23" s="106">
        <v>4804.6135614266614</v>
      </c>
      <c r="H23" s="106">
        <v>14404.959734117347</v>
      </c>
    </row>
    <row r="24" spans="1:8">
      <c r="B24" s="106" t="s">
        <v>74</v>
      </c>
      <c r="C24" s="106" t="s">
        <v>77</v>
      </c>
      <c r="D24" s="106">
        <v>0</v>
      </c>
      <c r="E24" s="106">
        <v>0</v>
      </c>
      <c r="F24" s="106">
        <v>12200</v>
      </c>
      <c r="G24" s="106">
        <v>1E+30</v>
      </c>
      <c r="H24" s="106">
        <v>12200</v>
      </c>
    </row>
    <row r="25" spans="1:8">
      <c r="B25" s="106" t="s">
        <v>76</v>
      </c>
      <c r="C25" s="106" t="s">
        <v>79</v>
      </c>
      <c r="D25" s="106">
        <v>9148.5899271379276</v>
      </c>
      <c r="E25" s="106">
        <v>0</v>
      </c>
      <c r="F25" s="106">
        <v>12200</v>
      </c>
      <c r="G25" s="106">
        <v>1E+30</v>
      </c>
      <c r="H25" s="106">
        <v>3051.4100728620724</v>
      </c>
    </row>
    <row r="26" spans="1:8" ht="15.75" thickBot="1">
      <c r="B26" s="107" t="s">
        <v>78</v>
      </c>
      <c r="C26" s="107" t="s">
        <v>81</v>
      </c>
      <c r="D26" s="107">
        <v>12200</v>
      </c>
      <c r="E26" s="107">
        <v>0.1296397801354979</v>
      </c>
      <c r="F26" s="107">
        <v>12200</v>
      </c>
      <c r="G26" s="107">
        <v>11268.999999999998</v>
      </c>
      <c r="H26" s="107">
        <v>3758.649189104076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4" zoomScale="120" zoomScaleNormal="120" workbookViewId="0">
      <selection activeCell="M8" sqref="M8"/>
    </sheetView>
  </sheetViews>
  <sheetFormatPr defaultRowHeight="12.75"/>
  <cols>
    <col min="1" max="1" width="16.28515625" style="1" customWidth="1"/>
    <col min="2" max="2" width="11.85546875" style="1" bestFit="1" customWidth="1"/>
    <col min="3" max="3" width="8.42578125" style="1" bestFit="1" customWidth="1"/>
    <col min="4" max="4" width="8" style="1" bestFit="1" customWidth="1"/>
    <col min="5" max="5" width="11" style="1" bestFit="1" customWidth="1"/>
    <col min="6" max="6" width="19.85546875" style="1" bestFit="1" customWidth="1"/>
    <col min="7" max="7" width="10" style="1" bestFit="1" customWidth="1"/>
    <col min="8" max="10" width="11.42578125" style="2" customWidth="1"/>
    <col min="11" max="11" width="11.7109375" style="2" customWidth="1"/>
    <col min="12" max="12" width="9.28515625" style="2" customWidth="1"/>
    <col min="13" max="13" width="5.28515625" style="1" customWidth="1"/>
    <col min="14" max="14" width="5.140625" style="1" customWidth="1"/>
    <col min="15" max="15" width="14.140625" style="1" customWidth="1"/>
    <col min="16" max="16" width="10.5703125" style="1" customWidth="1"/>
    <col min="17" max="23" width="9.140625" style="1"/>
    <col min="24" max="24" width="11.28515625" style="1" customWidth="1"/>
    <col min="25" max="16384" width="9.140625" style="1"/>
  </cols>
  <sheetData>
    <row r="1" spans="1:12" ht="15">
      <c r="A1" s="10" t="s">
        <v>30</v>
      </c>
      <c r="B1" s="10"/>
      <c r="C1" s="10"/>
      <c r="D1" s="10"/>
      <c r="H1" s="9"/>
      <c r="I1" s="9"/>
      <c r="J1" s="9"/>
      <c r="K1" s="9"/>
      <c r="L1" s="9"/>
    </row>
    <row r="2" spans="1:12" ht="15">
      <c r="A2" s="8" t="s">
        <v>6</v>
      </c>
      <c r="B2" s="8"/>
      <c r="C2" s="8"/>
      <c r="D2" s="8"/>
      <c r="H2" s="9"/>
      <c r="I2" s="9"/>
      <c r="J2" s="9"/>
      <c r="K2" s="9"/>
      <c r="L2" s="9"/>
    </row>
    <row r="3" spans="1:12" ht="15">
      <c r="A3" s="8" t="s">
        <v>7</v>
      </c>
      <c r="B3" s="8"/>
      <c r="C3" s="8"/>
      <c r="D3" s="8"/>
      <c r="H3" s="1"/>
      <c r="I3" s="1"/>
      <c r="J3" s="1"/>
      <c r="K3" s="1"/>
      <c r="L3" s="1"/>
    </row>
    <row r="5" spans="1:12">
      <c r="A5" s="54" t="s">
        <v>5</v>
      </c>
      <c r="B5" s="55"/>
      <c r="C5" s="55"/>
      <c r="D5" s="87"/>
      <c r="E5" s="89" t="s">
        <v>3</v>
      </c>
      <c r="F5" s="19"/>
      <c r="G5" s="19"/>
      <c r="H5" s="19"/>
      <c r="I5" s="19"/>
      <c r="J5" s="90"/>
      <c r="K5" s="114" t="s">
        <v>29</v>
      </c>
    </row>
    <row r="6" spans="1:12" ht="24">
      <c r="A6" s="59" t="s">
        <v>22</v>
      </c>
      <c r="B6" s="85" t="s">
        <v>23</v>
      </c>
      <c r="C6" s="85" t="s">
        <v>24</v>
      </c>
      <c r="D6" s="61" t="s">
        <v>21</v>
      </c>
      <c r="E6" s="22" t="s">
        <v>27</v>
      </c>
      <c r="F6" s="23" t="s">
        <v>25</v>
      </c>
      <c r="G6" s="26" t="s">
        <v>13</v>
      </c>
      <c r="H6" s="27">
        <v>0</v>
      </c>
      <c r="I6" s="88"/>
      <c r="J6" s="88"/>
      <c r="K6" s="24"/>
    </row>
    <row r="7" spans="1:12">
      <c r="A7" s="63">
        <v>1</v>
      </c>
      <c r="B7" s="64">
        <v>7.4999999999999997E-2</v>
      </c>
      <c r="C7" s="64">
        <v>7.4999999999999997E-2</v>
      </c>
      <c r="D7" s="65">
        <v>107.5</v>
      </c>
      <c r="E7" s="25" t="s">
        <v>26</v>
      </c>
      <c r="F7" s="28">
        <f>SUM(C21:H21)</f>
        <v>30000</v>
      </c>
      <c r="G7" s="29" t="s">
        <v>31</v>
      </c>
      <c r="H7" s="28">
        <v>30000</v>
      </c>
      <c r="I7" s="27"/>
      <c r="J7" s="27"/>
      <c r="K7" s="24">
        <f>F7-H7</f>
        <v>0</v>
      </c>
    </row>
    <row r="8" spans="1:12">
      <c r="A8" s="69">
        <v>2</v>
      </c>
      <c r="B8" s="70">
        <v>8.5000000000000006E-2</v>
      </c>
      <c r="C8" s="70">
        <v>0.08</v>
      </c>
      <c r="D8" s="71">
        <v>116.64</v>
      </c>
      <c r="E8" s="25" t="s">
        <v>32</v>
      </c>
      <c r="F8" s="28">
        <f>(C16*C21)</f>
        <v>0</v>
      </c>
      <c r="G8" s="29" t="s">
        <v>14</v>
      </c>
      <c r="H8" s="120">
        <v>12200</v>
      </c>
      <c r="I8" s="28"/>
      <c r="J8" s="28"/>
      <c r="K8" s="24">
        <f t="shared" ref="K8:K12" si="0">F8-H8</f>
        <v>-12200</v>
      </c>
    </row>
    <row r="9" spans="1:12">
      <c r="A9" s="69">
        <v>3</v>
      </c>
      <c r="B9" s="70">
        <v>8.5000000000000006E-2</v>
      </c>
      <c r="C9" s="70">
        <v>8.1699999999999995E-2</v>
      </c>
      <c r="D9" s="71">
        <v>126.55</v>
      </c>
      <c r="E9" s="25" t="s">
        <v>33</v>
      </c>
      <c r="F9" s="28">
        <f>(E16*E21)</f>
        <v>9148.5899271379276</v>
      </c>
      <c r="G9" s="29" t="s">
        <v>14</v>
      </c>
      <c r="H9" s="120">
        <v>12200</v>
      </c>
      <c r="I9" s="28"/>
      <c r="J9" s="28"/>
      <c r="K9" s="24">
        <f t="shared" si="0"/>
        <v>-3051.4100728620724</v>
      </c>
    </row>
    <row r="10" spans="1:12">
      <c r="A10" s="69">
        <v>4</v>
      </c>
      <c r="B10" s="70">
        <v>8.7499999999999994E-2</v>
      </c>
      <c r="C10" s="70">
        <v>8.3099999999999993E-2</v>
      </c>
      <c r="D10" s="71">
        <v>137.62</v>
      </c>
      <c r="E10" s="25" t="s">
        <v>34</v>
      </c>
      <c r="F10" s="28">
        <f>G16*G21</f>
        <v>12200</v>
      </c>
      <c r="G10" s="29" t="s">
        <v>14</v>
      </c>
      <c r="H10" s="120">
        <v>12200</v>
      </c>
      <c r="I10" s="28"/>
      <c r="J10" s="28"/>
      <c r="K10" s="24">
        <f t="shared" si="0"/>
        <v>0</v>
      </c>
    </row>
    <row r="11" spans="1:12">
      <c r="A11" s="69">
        <v>5</v>
      </c>
      <c r="B11" s="70">
        <v>0.09</v>
      </c>
      <c r="C11" s="70">
        <v>8.4500000000000006E-2</v>
      </c>
      <c r="D11" s="71">
        <v>150.01</v>
      </c>
      <c r="E11" s="115" t="s">
        <v>82</v>
      </c>
      <c r="F11" s="28">
        <f>-I21+(C21*(1+C16))+(D21*(1+D16))</f>
        <v>0</v>
      </c>
      <c r="G11" s="29" t="s">
        <v>31</v>
      </c>
      <c r="H11" s="28">
        <v>0</v>
      </c>
      <c r="I11" s="28"/>
      <c r="J11" s="28"/>
      <c r="K11" s="24">
        <f t="shared" si="0"/>
        <v>0</v>
      </c>
    </row>
    <row r="12" spans="1:12">
      <c r="A12" s="69">
        <v>6</v>
      </c>
      <c r="B12" s="70">
        <v>0.09</v>
      </c>
      <c r="C12" s="70">
        <v>8.5400000000000004E-2</v>
      </c>
      <c r="D12" s="71">
        <v>163.51</v>
      </c>
      <c r="E12" s="116" t="s">
        <v>83</v>
      </c>
      <c r="F12" s="81">
        <f>-J21+(E21*(1+E16))+(F21*(1+F16))+(I21*(1+I16))</f>
        <v>7.2759576141834259E-12</v>
      </c>
      <c r="G12" s="117" t="s">
        <v>31</v>
      </c>
      <c r="H12" s="81">
        <v>0</v>
      </c>
      <c r="I12" s="81"/>
      <c r="J12" s="81"/>
      <c r="K12" s="24">
        <f t="shared" si="0"/>
        <v>7.2759576141834259E-12</v>
      </c>
    </row>
    <row r="13" spans="1:12">
      <c r="A13" s="77">
        <v>7</v>
      </c>
      <c r="B13" s="78">
        <v>0.09</v>
      </c>
      <c r="C13" s="78">
        <v>8.6099999999999996E-2</v>
      </c>
      <c r="D13" s="79">
        <v>178.23</v>
      </c>
      <c r="E13" s="94"/>
      <c r="F13" s="95"/>
      <c r="G13" s="96"/>
      <c r="H13" s="95"/>
      <c r="I13" s="111"/>
      <c r="J13" s="111"/>
      <c r="K13" s="97"/>
      <c r="L13" s="1"/>
    </row>
    <row r="14" spans="1:12">
      <c r="A14" s="84"/>
      <c r="B14" s="84"/>
      <c r="C14" s="56" t="s">
        <v>4</v>
      </c>
      <c r="D14" s="57"/>
      <c r="E14" s="57"/>
      <c r="F14" s="57"/>
      <c r="G14" s="57"/>
      <c r="H14" s="57"/>
      <c r="I14" s="57"/>
      <c r="J14" s="58"/>
      <c r="K14" s="1"/>
      <c r="L14" s="1"/>
    </row>
    <row r="15" spans="1:12">
      <c r="A15" s="84"/>
      <c r="B15" s="84"/>
      <c r="C15" s="62" t="s">
        <v>35</v>
      </c>
      <c r="D15" s="60" t="s">
        <v>36</v>
      </c>
      <c r="E15" s="60" t="s">
        <v>37</v>
      </c>
      <c r="F15" s="60" t="s">
        <v>38</v>
      </c>
      <c r="G15" s="60" t="s">
        <v>39</v>
      </c>
      <c r="H15" s="60" t="s">
        <v>40</v>
      </c>
      <c r="I15" s="60" t="s">
        <v>86</v>
      </c>
      <c r="J15" s="61" t="s">
        <v>86</v>
      </c>
      <c r="K15" s="1"/>
      <c r="L15" s="1"/>
    </row>
    <row r="16" spans="1:12">
      <c r="A16" s="84"/>
      <c r="B16" s="86" t="s">
        <v>23</v>
      </c>
      <c r="C16" s="66">
        <f>(D11/100)-1</f>
        <v>0.50009999999999999</v>
      </c>
      <c r="D16" s="66">
        <f>C16*0.7</f>
        <v>0.35006999999999999</v>
      </c>
      <c r="E16" s="66">
        <f>(D12/100)-1</f>
        <v>0.6351</v>
      </c>
      <c r="F16" s="66">
        <f>E16*0.7</f>
        <v>0.44456999999999997</v>
      </c>
      <c r="G16" s="67">
        <f>(D13/100)-1</f>
        <v>0.7823</v>
      </c>
      <c r="H16" s="67">
        <f>G16*0.7</f>
        <v>0.54760999999999993</v>
      </c>
      <c r="I16" s="67">
        <v>2.8000000000000001E-2</v>
      </c>
      <c r="J16" s="68">
        <v>2.8000000000000001E-2</v>
      </c>
      <c r="K16" s="1"/>
      <c r="L16" s="1"/>
    </row>
    <row r="17" spans="1:15">
      <c r="A17" s="84"/>
      <c r="B17" s="62" t="s">
        <v>28</v>
      </c>
      <c r="C17" s="72">
        <v>6100</v>
      </c>
      <c r="D17" s="72">
        <v>0</v>
      </c>
      <c r="E17" s="72">
        <v>6100</v>
      </c>
      <c r="F17" s="72">
        <v>0</v>
      </c>
      <c r="G17" s="91">
        <v>6100</v>
      </c>
      <c r="H17" s="91">
        <v>0</v>
      </c>
      <c r="I17" s="91">
        <v>0</v>
      </c>
      <c r="J17" s="92">
        <v>0</v>
      </c>
      <c r="K17" s="1"/>
      <c r="L17" s="1"/>
    </row>
    <row r="18" spans="1:15" ht="6" customHeight="1">
      <c r="I18" s="112"/>
      <c r="K18" s="1"/>
      <c r="L18" s="1"/>
    </row>
    <row r="19" spans="1:15">
      <c r="A19" s="73" t="s">
        <v>2</v>
      </c>
      <c r="B19" s="44"/>
      <c r="C19" s="44"/>
      <c r="D19" s="44"/>
      <c r="E19" s="11"/>
      <c r="F19" s="12"/>
      <c r="G19" s="13"/>
      <c r="H19" s="12"/>
      <c r="I19" s="12"/>
      <c r="J19" s="93"/>
      <c r="K19" s="1"/>
      <c r="L19" s="1"/>
    </row>
    <row r="20" spans="1:15">
      <c r="A20" s="74" t="s">
        <v>1</v>
      </c>
      <c r="B20" s="45"/>
      <c r="C20" s="14" t="s">
        <v>15</v>
      </c>
      <c r="D20" s="14" t="s">
        <v>16</v>
      </c>
      <c r="E20" s="14" t="s">
        <v>17</v>
      </c>
      <c r="F20" s="14" t="s">
        <v>18</v>
      </c>
      <c r="G20" s="14" t="s">
        <v>19</v>
      </c>
      <c r="H20" s="14" t="s">
        <v>20</v>
      </c>
      <c r="I20" s="110" t="s">
        <v>84</v>
      </c>
      <c r="J20" s="113" t="s">
        <v>85</v>
      </c>
      <c r="K20" s="1"/>
      <c r="L20" s="1"/>
    </row>
    <row r="21" spans="1:15">
      <c r="A21" s="50" t="s">
        <v>9</v>
      </c>
      <c r="B21" s="46"/>
      <c r="C21" s="16">
        <v>0</v>
      </c>
      <c r="D21" s="16">
        <v>0</v>
      </c>
      <c r="E21" s="16">
        <v>14404.959734117347</v>
      </c>
      <c r="F21" s="16">
        <v>0</v>
      </c>
      <c r="G21" s="16">
        <v>15595.040265882653</v>
      </c>
      <c r="H21" s="16">
        <v>0</v>
      </c>
      <c r="I21" s="16">
        <v>0</v>
      </c>
      <c r="J21" s="31">
        <v>23553.549661255267</v>
      </c>
      <c r="K21" s="1"/>
      <c r="L21" s="1"/>
    </row>
    <row r="22" spans="1:15">
      <c r="A22" s="51" t="s">
        <v>8</v>
      </c>
      <c r="B22" s="47"/>
      <c r="C22" s="21" t="s">
        <v>21</v>
      </c>
      <c r="D22" s="21" t="s">
        <v>21</v>
      </c>
      <c r="E22" s="21" t="s">
        <v>21</v>
      </c>
      <c r="F22" s="21" t="s">
        <v>21</v>
      </c>
      <c r="G22" s="21" t="s">
        <v>21</v>
      </c>
      <c r="H22" s="21" t="s">
        <v>21</v>
      </c>
      <c r="I22" s="21" t="s">
        <v>21</v>
      </c>
      <c r="J22" s="32" t="s">
        <v>21</v>
      </c>
      <c r="K22" s="1"/>
      <c r="L22" s="1"/>
    </row>
    <row r="23" spans="1:15" ht="6.75" customHeight="1">
      <c r="K23" s="5"/>
      <c r="L23" s="4"/>
    </row>
    <row r="24" spans="1:15" ht="13.5" customHeight="1">
      <c r="A24" s="75" t="s">
        <v>0</v>
      </c>
      <c r="B24" s="48"/>
      <c r="C24" s="99" t="s">
        <v>87</v>
      </c>
      <c r="D24" s="48"/>
      <c r="E24" s="33"/>
      <c r="F24" s="34"/>
      <c r="G24" s="35"/>
      <c r="H24" s="36"/>
      <c r="I24" s="36"/>
      <c r="J24" s="36"/>
      <c r="K24" s="102"/>
      <c r="L24" s="102"/>
    </row>
    <row r="25" spans="1:15" ht="13.5" customHeight="1">
      <c r="A25" s="76" t="s">
        <v>1</v>
      </c>
      <c r="B25" s="49"/>
      <c r="C25" s="15">
        <f>(C$21*C$16)</f>
        <v>0</v>
      </c>
      <c r="D25" s="15">
        <f t="shared" ref="D25:H25" si="1">(D$21*D$16)</f>
        <v>0</v>
      </c>
      <c r="E25" s="15">
        <f t="shared" si="1"/>
        <v>9148.5899271379276</v>
      </c>
      <c r="F25" s="15">
        <f t="shared" si="1"/>
        <v>0</v>
      </c>
      <c r="G25" s="15">
        <f t="shared" si="1"/>
        <v>12200</v>
      </c>
      <c r="H25" s="15">
        <f t="shared" si="1"/>
        <v>0</v>
      </c>
      <c r="I25" s="15">
        <f>(I$21*I$16)</f>
        <v>0</v>
      </c>
      <c r="J25" s="15">
        <f>(J$21*J$16)</f>
        <v>659.49939051514752</v>
      </c>
      <c r="K25" s="39"/>
      <c r="L25" s="38"/>
    </row>
    <row r="26" spans="1:15" ht="13.5" customHeight="1" thickBot="1">
      <c r="A26" s="52" t="s">
        <v>11</v>
      </c>
      <c r="B26" s="49"/>
      <c r="C26" s="49"/>
      <c r="D26" s="49"/>
      <c r="E26" s="20"/>
      <c r="F26" s="20"/>
      <c r="G26" s="37"/>
      <c r="H26" s="39"/>
      <c r="I26" s="39"/>
      <c r="J26" s="39"/>
      <c r="K26" s="101"/>
      <c r="L26" s="103"/>
    </row>
    <row r="27" spans="1:15">
      <c r="A27" s="53" t="s">
        <v>12</v>
      </c>
      <c r="B27" s="42"/>
      <c r="C27" s="42"/>
      <c r="D27" s="42"/>
      <c r="E27" s="40"/>
      <c r="F27" s="41"/>
      <c r="G27" s="40"/>
      <c r="H27" s="41"/>
      <c r="I27" s="100"/>
      <c r="J27" s="100"/>
      <c r="K27" s="104">
        <f>SUM(C25:J25)</f>
        <v>22008.089317653074</v>
      </c>
      <c r="L27" s="100" t="s">
        <v>10</v>
      </c>
    </row>
    <row r="28" spans="1:15">
      <c r="A28" s="17"/>
      <c r="B28" s="17"/>
      <c r="C28" s="17"/>
      <c r="D28" s="17"/>
      <c r="E28" s="17"/>
      <c r="F28" s="18"/>
      <c r="G28" s="18"/>
      <c r="H28" s="7"/>
      <c r="I28" s="7"/>
      <c r="J28" s="7"/>
      <c r="K28" s="7"/>
      <c r="L28" s="6"/>
    </row>
    <row r="29" spans="1:15">
      <c r="L29" s="5"/>
      <c r="M29" s="3"/>
      <c r="N29" s="3"/>
      <c r="O29" s="4"/>
    </row>
    <row r="30" spans="1:15">
      <c r="E30" s="3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</vt:lpstr>
      <vt:lpstr>b - Sensitivity Report</vt:lpstr>
      <vt:lpstr>c</vt:lpstr>
      <vt:lpstr>c - Sensitivity Report</vt:lpstr>
      <vt:lpstr>d</vt:lpstr>
      <vt:lpstr>d - Sensitivity Report</vt:lpstr>
      <vt:lpstr>e</vt:lpstr>
      <vt:lpstr>e - Sensitivity Report</vt:lpstr>
      <vt:lpstr>f</vt:lpstr>
      <vt:lpstr>f - Sensitivity Report</vt:lpstr>
      <vt:lpstr>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Gurpal</dc:creator>
  <cp:lastModifiedBy>Gurpal</cp:lastModifiedBy>
  <dcterms:created xsi:type="dcterms:W3CDTF">2016-09-24T23:57:10Z</dcterms:created>
  <dcterms:modified xsi:type="dcterms:W3CDTF">2016-12-28T00:12:46Z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39b337e6-ea4c-40ac-9ca0-83a668ee71b8</vt:lpwstr>
  </property>
</Properties>
</file>