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firstSheet="5" activeTab="7"/>
  </bookViews>
  <sheets>
    <sheet name="Sensitivity Report 1" sheetId="3" r:id="rId1"/>
    <sheet name="Question 1-b" sheetId="2" r:id="rId2"/>
    <sheet name="Sensitivity Report 3" sheetId="7" r:id="rId3"/>
    <sheet name="Question CylinderKKT" sheetId="4" r:id="rId4"/>
    <sheet name="Sensitivity Report 2" sheetId="6" r:id="rId5"/>
    <sheet name="Rectangle Optimum" sheetId="5" r:id="rId6"/>
    <sheet name="Sensitivity Report 4" sheetId="9" r:id="rId7"/>
    <sheet name="Rectangle Optimum (KKT)" sheetId="8" r:id="rId8"/>
  </sheets>
  <definedNames>
    <definedName name="solver_adj" localSheetId="1" hidden="1">'Question 1-b'!$D$14:$E$14</definedName>
    <definedName name="solver_adj" localSheetId="3" hidden="1">'Question CylinderKKT'!$D$10,'Question CylinderKKT'!$E$10,'Question CylinderKKT'!$F$10</definedName>
    <definedName name="solver_adj" localSheetId="5" hidden="1">'Rectangle Optimum'!$D$14:$F$14</definedName>
    <definedName name="solver_adj" localSheetId="7" hidden="1">'Rectangle Optimum (KKT)'!$D$12:$K$12</definedName>
    <definedName name="solver_cvg" localSheetId="1" hidden="1">0.0001</definedName>
    <definedName name="solver_cvg" localSheetId="3" hidden="1">0.0001</definedName>
    <definedName name="solver_cvg" localSheetId="5" hidden="1">0.0001</definedName>
    <definedName name="solver_cvg" localSheetId="7" hidden="1">0.0001</definedName>
    <definedName name="solver_drv" localSheetId="1" hidden="1">1</definedName>
    <definedName name="solver_drv" localSheetId="3" hidden="1">1</definedName>
    <definedName name="solver_drv" localSheetId="5" hidden="1">1</definedName>
    <definedName name="solver_drv" localSheetId="7" hidden="1">1</definedName>
    <definedName name="solver_eng" localSheetId="1" hidden="1">1</definedName>
    <definedName name="solver_eng" localSheetId="3" hidden="1">1</definedName>
    <definedName name="solver_eng" localSheetId="5" hidden="1">1</definedName>
    <definedName name="solver_eng" localSheetId="7" hidden="1">1</definedName>
    <definedName name="solver_est" localSheetId="1" hidden="1">1</definedName>
    <definedName name="solver_est" localSheetId="3" hidden="1">1</definedName>
    <definedName name="solver_est" localSheetId="5" hidden="1">1</definedName>
    <definedName name="solver_est" localSheetId="7" hidden="1">1</definedName>
    <definedName name="solver_itr" localSheetId="1" hidden="1">2147483647</definedName>
    <definedName name="solver_itr" localSheetId="3" hidden="1">2147483647</definedName>
    <definedName name="solver_itr" localSheetId="5" hidden="1">2147483647</definedName>
    <definedName name="solver_itr" localSheetId="7" hidden="1">2147483647</definedName>
    <definedName name="solver_lhs1" localSheetId="1" hidden="1">'Question 1-b'!$K$6:$K$7</definedName>
    <definedName name="solver_lhs1" localSheetId="3" hidden="1">'Question CylinderKKT'!$D$14:$D$19</definedName>
    <definedName name="solver_lhs1" localSheetId="5" hidden="1">'Rectangle Optimum'!$K$6:$K$7</definedName>
    <definedName name="solver_lhs1" localSheetId="7" hidden="1">'Rectangle Optimum (KKT)'!$D$17:$D$21</definedName>
    <definedName name="solver_lhs2" localSheetId="1" hidden="1">'Question 1-b'!$K$8:$K$12</definedName>
    <definedName name="solver_lhs2" localSheetId="3" hidden="1">'Question CylinderKKT'!$D$20:$D$25</definedName>
    <definedName name="solver_lhs2" localSheetId="5" hidden="1">'Rectangle Optimum'!$K$8:$K$13</definedName>
    <definedName name="solver_lhs2" localSheetId="7" hidden="1">'Rectangle Optimum (KKT)'!$D$22:$D$26</definedName>
    <definedName name="solver_lhs3" localSheetId="1" hidden="1">'Question 1-b'!$K$6</definedName>
    <definedName name="solver_lhs3" localSheetId="3" hidden="1">'Question CylinderKKT'!$D$26:$D$31</definedName>
    <definedName name="solver_lhs3" localSheetId="5" hidden="1">'Rectangle Optimum'!$K$6</definedName>
    <definedName name="solver_lhs3" localSheetId="7" hidden="1">'Rectangle Optimum (KKT)'!$D$27:$D$31</definedName>
    <definedName name="solver_lhs4" localSheetId="1" hidden="1">'Question 1-b'!$K$7:$K$8</definedName>
    <definedName name="solver_lhs4" localSheetId="3" hidden="1">'Question CylinderKKT'!$D$32:$D$33</definedName>
    <definedName name="solver_lhs4" localSheetId="5" hidden="1">'Rectangle Optimum'!$K$7:$K$8</definedName>
    <definedName name="solver_lhs4" localSheetId="7" hidden="1">'Rectangle Optimum (KKT)'!$D$32:$D$34</definedName>
    <definedName name="solver_lhs5" localSheetId="1" hidden="1">'Question 1-b'!$K$9:$K$10</definedName>
    <definedName name="solver_lhs5" localSheetId="3" hidden="1">'Question CylinderKKT'!#REF!</definedName>
    <definedName name="solver_lhs5" localSheetId="5" hidden="1">'Rectangle Optimum'!$K$9:$K$10</definedName>
    <definedName name="solver_lhs5" localSheetId="7" hidden="1">'Rectangle Optimum (KKT)'!#REF!</definedName>
    <definedName name="solver_mip" localSheetId="1" hidden="1">2147483647</definedName>
    <definedName name="solver_mip" localSheetId="3" hidden="1">2147483647</definedName>
    <definedName name="solver_mip" localSheetId="5" hidden="1">2147483647</definedName>
    <definedName name="solver_mip" localSheetId="7" hidden="1">2147483647</definedName>
    <definedName name="solver_mni" localSheetId="1" hidden="1">30</definedName>
    <definedName name="solver_mni" localSheetId="3" hidden="1">30</definedName>
    <definedName name="solver_mni" localSheetId="5" hidden="1">30</definedName>
    <definedName name="solver_mni" localSheetId="7" hidden="1">30</definedName>
    <definedName name="solver_mrt" localSheetId="1" hidden="1">0.075</definedName>
    <definedName name="solver_mrt" localSheetId="3" hidden="1">0.075</definedName>
    <definedName name="solver_mrt" localSheetId="5" hidden="1">0.075</definedName>
    <definedName name="solver_mrt" localSheetId="7" hidden="1">0.075</definedName>
    <definedName name="solver_msl" localSheetId="1" hidden="1">2</definedName>
    <definedName name="solver_msl" localSheetId="3" hidden="1">2</definedName>
    <definedName name="solver_msl" localSheetId="5" hidden="1">2</definedName>
    <definedName name="solver_msl" localSheetId="7" hidden="1">2</definedName>
    <definedName name="solver_neg" localSheetId="1" hidden="1">1</definedName>
    <definedName name="solver_neg" localSheetId="3" hidden="1">1</definedName>
    <definedName name="solver_neg" localSheetId="5" hidden="1">1</definedName>
    <definedName name="solver_neg" localSheetId="7" hidden="1">1</definedName>
    <definedName name="solver_nod" localSheetId="1" hidden="1">2147483647</definedName>
    <definedName name="solver_nod" localSheetId="3" hidden="1">2147483647</definedName>
    <definedName name="solver_nod" localSheetId="5" hidden="1">2147483647</definedName>
    <definedName name="solver_nod" localSheetId="7" hidden="1">2147483647</definedName>
    <definedName name="solver_num" localSheetId="1" hidden="1">2</definedName>
    <definedName name="solver_num" localSheetId="3" hidden="1">4</definedName>
    <definedName name="solver_num" localSheetId="5" hidden="1">2</definedName>
    <definedName name="solver_num" localSheetId="7" hidden="1">4</definedName>
    <definedName name="solver_nwt" localSheetId="1" hidden="1">1</definedName>
    <definedName name="solver_nwt" localSheetId="3" hidden="1">1</definedName>
    <definedName name="solver_nwt" localSheetId="5" hidden="1">1</definedName>
    <definedName name="solver_nwt" localSheetId="7" hidden="1">1</definedName>
    <definedName name="solver_opt" localSheetId="1" hidden="1">'Question 1-b'!$F$16</definedName>
    <definedName name="solver_opt" localSheetId="3" hidden="1">'Question CylinderKKT'!$F$11</definedName>
    <definedName name="solver_opt" localSheetId="5" hidden="1">'Rectangle Optimum'!$F$16</definedName>
    <definedName name="solver_opt" localSheetId="7" hidden="1">'Rectangle Optimum (KKT)'!$F$14</definedName>
    <definedName name="solver_pre" localSheetId="1" hidden="1">0.000001</definedName>
    <definedName name="solver_pre" localSheetId="3" hidden="1">0.000001</definedName>
    <definedName name="solver_pre" localSheetId="5" hidden="1">0.000001</definedName>
    <definedName name="solver_pre" localSheetId="7" hidden="1">0.000001</definedName>
    <definedName name="solver_rbv" localSheetId="1" hidden="1">1</definedName>
    <definedName name="solver_rbv" localSheetId="3" hidden="1">1</definedName>
    <definedName name="solver_rbv" localSheetId="5" hidden="1">1</definedName>
    <definedName name="solver_rbv" localSheetId="7" hidden="1">1</definedName>
    <definedName name="solver_rel1" localSheetId="1" hidden="1">1</definedName>
    <definedName name="solver_rel1" localSheetId="3" hidden="1">1</definedName>
    <definedName name="solver_rel1" localSheetId="5" hidden="1">1</definedName>
    <definedName name="solver_rel1" localSheetId="7" hidden="1">1</definedName>
    <definedName name="solver_rel2" localSheetId="1" hidden="1">3</definedName>
    <definedName name="solver_rel2" localSheetId="3" hidden="1">2</definedName>
    <definedName name="solver_rel2" localSheetId="5" hidden="1">3</definedName>
    <definedName name="solver_rel2" localSheetId="7" hidden="1">2</definedName>
    <definedName name="solver_rel3" localSheetId="1" hidden="1">2</definedName>
    <definedName name="solver_rel3" localSheetId="3" hidden="1">3</definedName>
    <definedName name="solver_rel3" localSheetId="5" hidden="1">2</definedName>
    <definedName name="solver_rel3" localSheetId="7" hidden="1">3</definedName>
    <definedName name="solver_rel4" localSheetId="1" hidden="1">3</definedName>
    <definedName name="solver_rel4" localSheetId="3" hidden="1">1</definedName>
    <definedName name="solver_rel4" localSheetId="5" hidden="1">3</definedName>
    <definedName name="solver_rel4" localSheetId="7" hidden="1">2</definedName>
    <definedName name="solver_rel5" localSheetId="1" hidden="1">2</definedName>
    <definedName name="solver_rel5" localSheetId="3" hidden="1">2</definedName>
    <definedName name="solver_rel5" localSheetId="5" hidden="1">2</definedName>
    <definedName name="solver_rel5" localSheetId="7" hidden="1">2</definedName>
    <definedName name="solver_rhs1" localSheetId="1" hidden="1">'Question 1-b'!$M$6:$M$7</definedName>
    <definedName name="solver_rhs1" localSheetId="3" hidden="1">'Question CylinderKKT'!$F$14:$F$19</definedName>
    <definedName name="solver_rhs1" localSheetId="5" hidden="1">'Rectangle Optimum'!$M$6:$M$7</definedName>
    <definedName name="solver_rhs1" localSheetId="7" hidden="1">'Rectangle Optimum (KKT)'!$F$17:$F$21</definedName>
    <definedName name="solver_rhs2" localSheetId="1" hidden="1">'Question 1-b'!$M$8:$M$12</definedName>
    <definedName name="solver_rhs2" localSheetId="3" hidden="1">'Question CylinderKKT'!$F$20:$F$25</definedName>
    <definedName name="solver_rhs2" localSheetId="5" hidden="1">'Rectangle Optimum'!$M$8:$M$13</definedName>
    <definedName name="solver_rhs2" localSheetId="7" hidden="1">'Rectangle Optimum (KKT)'!$F$22:$F$26</definedName>
    <definedName name="solver_rhs3" localSheetId="1" hidden="1">'Question 1-b'!$M$6</definedName>
    <definedName name="solver_rhs3" localSheetId="3" hidden="1">'Question CylinderKKT'!$F$26:$F$31</definedName>
    <definedName name="solver_rhs3" localSheetId="5" hidden="1">'Rectangle Optimum'!$M$6</definedName>
    <definedName name="solver_rhs3" localSheetId="7" hidden="1">'Rectangle Optimum (KKT)'!$F$27:$F$31</definedName>
    <definedName name="solver_rhs4" localSheetId="1" hidden="1">'Question 1-b'!$M$7:$M$8</definedName>
    <definedName name="solver_rhs4" localSheetId="3" hidden="1">'Question CylinderKKT'!$F$32:$F$33</definedName>
    <definedName name="solver_rhs4" localSheetId="5" hidden="1">'Rectangle Optimum'!$M$7:$M$8</definedName>
    <definedName name="solver_rhs4" localSheetId="7" hidden="1">'Rectangle Optimum (KKT)'!$F$32:$F$34</definedName>
    <definedName name="solver_rhs5" localSheetId="1" hidden="1">'Question 1-b'!$M$9:$M$10</definedName>
    <definedName name="solver_rhs5" localSheetId="3" hidden="1">'Question CylinderKKT'!#REF!</definedName>
    <definedName name="solver_rhs5" localSheetId="5" hidden="1">'Rectangle Optimum'!$M$9:$M$10</definedName>
    <definedName name="solver_rhs5" localSheetId="7" hidden="1">'Rectangle Optimum (KKT)'!#REF!</definedName>
    <definedName name="solver_rlx" localSheetId="1" hidden="1">2</definedName>
    <definedName name="solver_rlx" localSheetId="3" hidden="1">2</definedName>
    <definedName name="solver_rlx" localSheetId="5" hidden="1">2</definedName>
    <definedName name="solver_rlx" localSheetId="7" hidden="1">2</definedName>
    <definedName name="solver_rsd" localSheetId="1" hidden="1">0</definedName>
    <definedName name="solver_rsd" localSheetId="3" hidden="1">0</definedName>
    <definedName name="solver_rsd" localSheetId="5" hidden="1">0</definedName>
    <definedName name="solver_rsd" localSheetId="7" hidden="1">0</definedName>
    <definedName name="solver_scl" localSheetId="1" hidden="1">1</definedName>
    <definedName name="solver_scl" localSheetId="3" hidden="1">1</definedName>
    <definedName name="solver_scl" localSheetId="5" hidden="1">1</definedName>
    <definedName name="solver_scl" localSheetId="7" hidden="1">1</definedName>
    <definedName name="solver_sho" localSheetId="1" hidden="1">2</definedName>
    <definedName name="solver_sho" localSheetId="3" hidden="1">2</definedName>
    <definedName name="solver_sho" localSheetId="5" hidden="1">2</definedName>
    <definedName name="solver_sho" localSheetId="7" hidden="1">2</definedName>
    <definedName name="solver_ssz" localSheetId="1" hidden="1">100</definedName>
    <definedName name="solver_ssz" localSheetId="3" hidden="1">100</definedName>
    <definedName name="solver_ssz" localSheetId="5" hidden="1">100</definedName>
    <definedName name="solver_ssz" localSheetId="7" hidden="1">100</definedName>
    <definedName name="solver_tim" localSheetId="1" hidden="1">2147483647</definedName>
    <definedName name="solver_tim" localSheetId="3" hidden="1">2147483647</definedName>
    <definedName name="solver_tim" localSheetId="5" hidden="1">2147483647</definedName>
    <definedName name="solver_tim" localSheetId="7" hidden="1">2147483647</definedName>
    <definedName name="solver_tol" localSheetId="1" hidden="1">0.01</definedName>
    <definedName name="solver_tol" localSheetId="3" hidden="1">0.01</definedName>
    <definedName name="solver_tol" localSheetId="5" hidden="1">0.01</definedName>
    <definedName name="solver_tol" localSheetId="7" hidden="1">0.01</definedName>
    <definedName name="solver_typ" localSheetId="1" hidden="1">1</definedName>
    <definedName name="solver_typ" localSheetId="3" hidden="1">1</definedName>
    <definedName name="solver_typ" localSheetId="5" hidden="1">1</definedName>
    <definedName name="solver_typ" localSheetId="7" hidden="1">1</definedName>
    <definedName name="solver_val" localSheetId="1" hidden="1">0</definedName>
    <definedName name="solver_val" localSheetId="3" hidden="1">0</definedName>
    <definedName name="solver_val" localSheetId="5" hidden="1">0</definedName>
    <definedName name="solver_val" localSheetId="7" hidden="1">0</definedName>
    <definedName name="solver_ver" localSheetId="1" hidden="1">3</definedName>
    <definedName name="solver_ver" localSheetId="3" hidden="1">3</definedName>
    <definedName name="solver_ver" localSheetId="5" hidden="1">3</definedName>
    <definedName name="solver_ver" localSheetId="7" hidden="1">3</definedName>
  </definedNames>
  <calcPr calcId="152511"/>
</workbook>
</file>

<file path=xl/calcChain.xml><?xml version="1.0" encoding="utf-8"?>
<calcChain xmlns="http://schemas.openxmlformats.org/spreadsheetml/2006/main">
  <c r="F14" i="8" l="1"/>
  <c r="D34" i="8"/>
  <c r="G34" i="8" s="1"/>
  <c r="D33" i="8"/>
  <c r="G33" i="8" s="1"/>
  <c r="D32" i="8"/>
  <c r="G32" i="8" s="1"/>
  <c r="D31" i="8"/>
  <c r="G31" i="8" s="1"/>
  <c r="D30" i="8"/>
  <c r="G30" i="8" s="1"/>
  <c r="D29" i="8"/>
  <c r="G29" i="8" s="1"/>
  <c r="D28" i="8"/>
  <c r="G28" i="8" s="1"/>
  <c r="D27" i="8"/>
  <c r="G27" i="8" s="1"/>
  <c r="D21" i="8"/>
  <c r="G21" i="8" s="1"/>
  <c r="D20" i="8"/>
  <c r="G20" i="8" s="1"/>
  <c r="D19" i="8"/>
  <c r="G19" i="8" s="1"/>
  <c r="D18" i="8"/>
  <c r="G18" i="8" s="1"/>
  <c r="D17" i="8"/>
  <c r="G17" i="8" s="1"/>
  <c r="D24" i="8" l="1"/>
  <c r="G24" i="8" s="1"/>
  <c r="D25" i="8"/>
  <c r="G25" i="8" s="1"/>
  <c r="D22" i="8"/>
  <c r="G22" i="8" s="1"/>
  <c r="D26" i="8"/>
  <c r="G26" i="8" s="1"/>
  <c r="D23" i="8"/>
  <c r="G23" i="8" s="1"/>
  <c r="D33" i="4"/>
  <c r="G33" i="4" s="1"/>
  <c r="D32" i="4"/>
  <c r="G32" i="4" s="1"/>
  <c r="D31" i="4"/>
  <c r="G31" i="4" s="1"/>
  <c r="D30" i="4"/>
  <c r="G30" i="4" s="1"/>
  <c r="D29" i="4"/>
  <c r="G29" i="4" s="1"/>
  <c r="D28" i="4"/>
  <c r="G28" i="4" s="1"/>
  <c r="D27" i="4"/>
  <c r="G27" i="4" s="1"/>
  <c r="D26" i="4"/>
  <c r="G26" i="4" s="1"/>
  <c r="D19" i="4"/>
  <c r="D25" i="4" s="1"/>
  <c r="D18" i="4"/>
  <c r="D24" i="4" s="1"/>
  <c r="G24" i="4" s="1"/>
  <c r="D17" i="4"/>
  <c r="D23" i="4" s="1"/>
  <c r="G23" i="4" s="1"/>
  <c r="D16" i="4"/>
  <c r="D22" i="4" s="1"/>
  <c r="D15" i="4"/>
  <c r="D21" i="4" s="1"/>
  <c r="G21" i="4" s="1"/>
  <c r="D14" i="4"/>
  <c r="D20" i="4" s="1"/>
  <c r="F11" i="4"/>
  <c r="G20" i="4" l="1"/>
  <c r="G19" i="4"/>
  <c r="G16" i="4"/>
  <c r="G22" i="4"/>
  <c r="G17" i="4"/>
  <c r="G14" i="4"/>
  <c r="G25" i="4"/>
  <c r="G18" i="4"/>
  <c r="G15" i="4"/>
  <c r="K13" i="5"/>
  <c r="N13" i="5" s="1"/>
  <c r="K12" i="5"/>
  <c r="N12" i="5" s="1"/>
  <c r="K11" i="5"/>
  <c r="N11" i="5" s="1"/>
  <c r="K10" i="5"/>
  <c r="N10" i="5" s="1"/>
  <c r="K9" i="5"/>
  <c r="N9" i="5" s="1"/>
  <c r="K8" i="5"/>
  <c r="N8" i="5" s="1"/>
  <c r="K7" i="5"/>
  <c r="N7" i="5" s="1"/>
  <c r="K6" i="5"/>
  <c r="N6" i="5" s="1"/>
  <c r="F16" i="5"/>
  <c r="K6" i="2" l="1"/>
  <c r="K7" i="2"/>
  <c r="K8" i="2"/>
  <c r="K9" i="2"/>
  <c r="K10" i="2"/>
  <c r="K12" i="2"/>
  <c r="K11" i="2"/>
  <c r="F16" i="2"/>
  <c r="N12" i="2" l="1"/>
  <c r="N11" i="2"/>
  <c r="N10" i="2"/>
  <c r="N9" i="2"/>
  <c r="N8" i="2"/>
  <c r="N7" i="2"/>
  <c r="N6" i="2"/>
</calcChain>
</file>

<file path=xl/sharedStrings.xml><?xml version="1.0" encoding="utf-8"?>
<sst xmlns="http://schemas.openxmlformats.org/spreadsheetml/2006/main" count="481" uniqueCount="185">
  <si>
    <t>Bound-Constrained Single-Variable Function</t>
  </si>
  <si>
    <t>Gurpal Bisra &amp; Wendy Li</t>
  </si>
  <si>
    <t>Data:</t>
  </si>
  <si>
    <t>Constraints:</t>
  </si>
  <si>
    <t>Model:</t>
  </si>
  <si>
    <t>Decision Variables</t>
  </si>
  <si>
    <t>Values</t>
  </si>
  <si>
    <t>Objective Function:</t>
  </si>
  <si>
    <t>Slack</t>
  </si>
  <si>
    <t>≤</t>
  </si>
  <si>
    <t>≥</t>
  </si>
  <si>
    <t>BAMS 506 - Assignment 4 - Question 3</t>
  </si>
  <si>
    <r>
      <t xml:space="preserve">max { </t>
    </r>
    <r>
      <rPr>
        <sz val="11"/>
        <color theme="1"/>
        <rFont val="Calibri"/>
        <family val="2"/>
      </rPr>
      <t>π*(R^2)*L }</t>
    </r>
  </si>
  <si>
    <t>L</t>
  </si>
  <si>
    <t>R</t>
  </si>
  <si>
    <t>minimum</t>
  </si>
  <si>
    <t>maximum</t>
  </si>
  <si>
    <t>Length</t>
  </si>
  <si>
    <t>Width</t>
  </si>
  <si>
    <t>Height</t>
  </si>
  <si>
    <t>Weight</t>
  </si>
  <si>
    <t>Girth</t>
  </si>
  <si>
    <t>10 cm</t>
  </si>
  <si>
    <t>7 cm</t>
  </si>
  <si>
    <t>1 mm</t>
  </si>
  <si>
    <t>-</t>
  </si>
  <si>
    <t>30 kg</t>
  </si>
  <si>
    <t>2 m</t>
  </si>
  <si>
    <t>3 m - Length</t>
  </si>
  <si>
    <t>2*(Length + Width)</t>
  </si>
  <si>
    <t>Max Length</t>
  </si>
  <si>
    <t>Min Length</t>
  </si>
  <si>
    <t>Non-Negativity</t>
  </si>
  <si>
    <t>L + (2*pi()*R)</t>
  </si>
  <si>
    <t>R*2</t>
  </si>
  <si>
    <t>2*R</t>
  </si>
  <si>
    <t>Microsoft Excel 14.0 Sensitivity Report</t>
  </si>
  <si>
    <t>Worksheet: [2016-10-01_A4 - Case.xlsx]Question 1-b</t>
  </si>
  <si>
    <t>Report Created: 10/1/2016 8:57:31 PM</t>
  </si>
  <si>
    <t>Variable Cells</t>
  </si>
  <si>
    <t>Cell</t>
  </si>
  <si>
    <t>Name</t>
  </si>
  <si>
    <t>Final</t>
  </si>
  <si>
    <t>Value</t>
  </si>
  <si>
    <t>Reduced</t>
  </si>
  <si>
    <t>Gradient</t>
  </si>
  <si>
    <t>Constraints</t>
  </si>
  <si>
    <t>Lagrange</t>
  </si>
  <si>
    <t>Multiplier</t>
  </si>
  <si>
    <t>$D$14</t>
  </si>
  <si>
    <t>Values L</t>
  </si>
  <si>
    <t>$E$14</t>
  </si>
  <si>
    <t>Values R</t>
  </si>
  <si>
    <t>$K$6</t>
  </si>
  <si>
    <t>$K$7</t>
  </si>
  <si>
    <t>$K$8</t>
  </si>
  <si>
    <t>$K$9</t>
  </si>
  <si>
    <t>$K$10</t>
  </si>
  <si>
    <t>$K$11</t>
  </si>
  <si>
    <t>$K$12</t>
  </si>
  <si>
    <t>m^3</t>
  </si>
  <si>
    <t>H</t>
  </si>
  <si>
    <t>W</t>
  </si>
  <si>
    <r>
      <t xml:space="preserve">max { </t>
    </r>
    <r>
      <rPr>
        <sz val="11"/>
        <color theme="1"/>
        <rFont val="Calibri"/>
        <family val="2"/>
      </rPr>
      <t>L*H*W }</t>
    </r>
  </si>
  <si>
    <t>L + 2*(H+W)</t>
  </si>
  <si>
    <t>Microsoft Excel 15.0 Sensitivity Report</t>
  </si>
  <si>
    <t>Worksheet: [2016-10-01_A4 - Case.xlsx]Rectangle Optimum</t>
  </si>
  <si>
    <t>Report Created: 10/2/2016 7:20:04 PM</t>
  </si>
  <si>
    <t>Values H</t>
  </si>
  <si>
    <t>$F$14</t>
  </si>
  <si>
    <t>Values W</t>
  </si>
  <si>
    <t>$K$13</t>
  </si>
  <si>
    <t>v1*</t>
  </si>
  <si>
    <t>v2*</t>
  </si>
  <si>
    <t>v3*</t>
  </si>
  <si>
    <t>v4*</t>
  </si>
  <si>
    <t>v5*</t>
  </si>
  <si>
    <t>v6*</t>
  </si>
  <si>
    <t>Primal Feasibility</t>
  </si>
  <si>
    <t>L - 2</t>
  </si>
  <si>
    <t>L + (2*pi*R) - 3</t>
  </si>
  <si>
    <t>0.1 - L</t>
  </si>
  <si>
    <t>0.07 - 2*R</t>
  </si>
  <si>
    <t xml:space="preserve"> -R</t>
  </si>
  <si>
    <t xml:space="preserve"> -L</t>
  </si>
  <si>
    <t>Complementary</t>
  </si>
  <si>
    <t>Slackness</t>
  </si>
  <si>
    <t>v1*(L-2)</t>
  </si>
  <si>
    <t>v2(L + 2*pi*R - 3)</t>
  </si>
  <si>
    <t>v3*(0.1 - L)</t>
  </si>
  <si>
    <t>v5*(0.07 - 2*R)</t>
  </si>
  <si>
    <t>v6*(-R)</t>
  </si>
  <si>
    <t>v7*(-L)</t>
  </si>
  <si>
    <t>Dual Feasibility</t>
  </si>
  <si>
    <t>v1</t>
  </si>
  <si>
    <t>v2</t>
  </si>
  <si>
    <t>v3</t>
  </si>
  <si>
    <t>v5</t>
  </si>
  <si>
    <t>v6</t>
  </si>
  <si>
    <t>v7</t>
  </si>
  <si>
    <t>Condition</t>
  </si>
  <si>
    <t>d/dR</t>
  </si>
  <si>
    <t>d/dL</t>
  </si>
  <si>
    <t xml:space="preserve"> =</t>
  </si>
  <si>
    <t>³</t>
  </si>
  <si>
    <t xml:space="preserve"> = </t>
  </si>
  <si>
    <t>Worksheet: [2016-10-02_A4 - Case.xlsx]Question CylinderKKT</t>
  </si>
  <si>
    <t>Report Created: 10/6/2016 6:06:18 PM</t>
  </si>
  <si>
    <t>$D$10</t>
  </si>
  <si>
    <t>$E$10</t>
  </si>
  <si>
    <t>$F$10</t>
  </si>
  <si>
    <t>Values v1*</t>
  </si>
  <si>
    <t>L - 2 L</t>
  </si>
  <si>
    <t>$D$15</t>
  </si>
  <si>
    <t>L + (2*pi*R) - 3 L</t>
  </si>
  <si>
    <t>$D$16</t>
  </si>
  <si>
    <t>0.1 - L L</t>
  </si>
  <si>
    <t>$D$17</t>
  </si>
  <si>
    <t>0.07 - 2*R L</t>
  </si>
  <si>
    <t>$D$18</t>
  </si>
  <si>
    <t xml:space="preserve"> -R L</t>
  </si>
  <si>
    <t>$D$19</t>
  </si>
  <si>
    <t xml:space="preserve"> -L L</t>
  </si>
  <si>
    <t>$D$20</t>
  </si>
  <si>
    <t>v1*(L-2) L</t>
  </si>
  <si>
    <t>$D$21</t>
  </si>
  <si>
    <t>v2(L + 2*pi*R - 3) L</t>
  </si>
  <si>
    <t>$D$22</t>
  </si>
  <si>
    <t>v3*(0.1 - L) L</t>
  </si>
  <si>
    <t>$D$23</t>
  </si>
  <si>
    <t>v5*(0.07 - 2*R) L</t>
  </si>
  <si>
    <t>$D$24</t>
  </si>
  <si>
    <t>v6*(-R) L</t>
  </si>
  <si>
    <t>$D$25</t>
  </si>
  <si>
    <t>v7*(-L) L</t>
  </si>
  <si>
    <t>$D$26</t>
  </si>
  <si>
    <t>v1 L</t>
  </si>
  <si>
    <t>$D$27</t>
  </si>
  <si>
    <t>v2 L</t>
  </si>
  <si>
    <t>$D$28</t>
  </si>
  <si>
    <t>v3 L</t>
  </si>
  <si>
    <t>$D$29</t>
  </si>
  <si>
    <t>v5 L</t>
  </si>
  <si>
    <t>$D$30</t>
  </si>
  <si>
    <t>v6 L</t>
  </si>
  <si>
    <t>$D$31</t>
  </si>
  <si>
    <t>v7 L</t>
  </si>
  <si>
    <t>$D$32</t>
  </si>
  <si>
    <t>d/dR L</t>
  </si>
  <si>
    <t>$D$33</t>
  </si>
  <si>
    <t>d/dL L</t>
  </si>
  <si>
    <t>d/dH</t>
  </si>
  <si>
    <t>d/dW</t>
  </si>
  <si>
    <t>=</t>
  </si>
  <si>
    <t>L + 2*(H+W) - 3</t>
  </si>
  <si>
    <t>0.001 - W</t>
  </si>
  <si>
    <t>0.07 - H</t>
  </si>
  <si>
    <t>v2(L + 2*(H+W)- 3)</t>
  </si>
  <si>
    <t>v4*(0.001-1)</t>
  </si>
  <si>
    <t>v5*(0.7-H)</t>
  </si>
  <si>
    <t>v4</t>
  </si>
  <si>
    <t>Worksheet: [2016-10-02_A4 - Case.xlsx]Rectangle Optimum (KKT)</t>
  </si>
  <si>
    <t>Report Created: 10/7/2016 12:36:41 AM</t>
  </si>
  <si>
    <t>$D$12</t>
  </si>
  <si>
    <t>$E$12</t>
  </si>
  <si>
    <t>$F$12</t>
  </si>
  <si>
    <t>$G$12</t>
  </si>
  <si>
    <t>Values v1</t>
  </si>
  <si>
    <t>$H$12</t>
  </si>
  <si>
    <t>Values v2</t>
  </si>
  <si>
    <t>$I$12</t>
  </si>
  <si>
    <t>Values v3</t>
  </si>
  <si>
    <t>$J$12</t>
  </si>
  <si>
    <t>Values v4</t>
  </si>
  <si>
    <t>Values v5</t>
  </si>
  <si>
    <t>L + 2*(H+W) - 3 L</t>
  </si>
  <si>
    <t>0.001 - W L</t>
  </si>
  <si>
    <t>0.07 - H L</t>
  </si>
  <si>
    <t>v2(L + 2*(H+W)- 3) L</t>
  </si>
  <si>
    <t>v4*(0.001-1) L</t>
  </si>
  <si>
    <t>v5*(0.7-H) L</t>
  </si>
  <si>
    <t>v4 L</t>
  </si>
  <si>
    <t>d/dH L</t>
  </si>
  <si>
    <t>$D$34</t>
  </si>
  <si>
    <t>d/dW 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</si>
</sst>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70C0"/>
      <name val="Calibri"/>
      <family val="2"/>
      <scheme val="minor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Symbol"/>
      <family val="1"/>
      <charset val="2"/>
    </font>
    <font>
      <b/>
      <sz val="11"/>
      <color indexed="18"/>
      <name val="Calibri"/>
      <family val="2"/>
      <scheme val="minor"/>
    </font>
    <font>
      <b/>
      <sz val="11"/>
      <color indexed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99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3" fillId="0" borderId="0" xfId="0" applyFont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7" xfId="0" applyFill="1" applyBorder="1"/>
    <xf numFmtId="0" fontId="0" fillId="2" borderId="8" xfId="0" applyFill="1" applyBorder="1"/>
    <xf numFmtId="0" fontId="2" fillId="3" borderId="2" xfId="0" applyFont="1" applyFill="1" applyBorder="1"/>
    <xf numFmtId="0" fontId="0" fillId="3" borderId="3" xfId="0" applyFill="1" applyBorder="1"/>
    <xf numFmtId="0" fontId="0" fillId="3" borderId="0" xfId="0" applyFill="1" applyBorder="1"/>
    <xf numFmtId="0" fontId="0" fillId="3" borderId="7" xfId="0" applyFill="1" applyBorder="1"/>
    <xf numFmtId="0" fontId="0" fillId="3" borderId="8" xfId="0" applyFill="1" applyBorder="1"/>
    <xf numFmtId="0" fontId="2" fillId="4" borderId="2" xfId="0" applyFont="1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ill="1" applyBorder="1"/>
    <xf numFmtId="0" fontId="2" fillId="5" borderId="2" xfId="0" applyFont="1" applyFill="1" applyBorder="1"/>
    <xf numFmtId="0" fontId="0" fillId="5" borderId="0" xfId="0" applyFill="1" applyBorder="1"/>
    <xf numFmtId="0" fontId="0" fillId="5" borderId="6" xfId="0" applyFill="1" applyBorder="1"/>
    <xf numFmtId="0" fontId="1" fillId="2" borderId="5" xfId="0" applyFont="1" applyFill="1" applyBorder="1"/>
    <xf numFmtId="0" fontId="0" fillId="3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/>
    <xf numFmtId="0" fontId="4" fillId="3" borderId="0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164" fontId="5" fillId="2" borderId="8" xfId="0" applyNumberFormat="1" applyFont="1" applyFill="1" applyBorder="1" applyAlignment="1">
      <alignment horizontal="center" vertical="center"/>
    </xf>
    <xf numFmtId="164" fontId="5" fillId="2" borderId="9" xfId="0" applyNumberFormat="1" applyFont="1" applyFill="1" applyBorder="1" applyAlignment="1">
      <alignment horizontal="center" vertical="center"/>
    </xf>
    <xf numFmtId="0" fontId="1" fillId="5" borderId="3" xfId="0" applyFont="1" applyFill="1" applyBorder="1"/>
    <xf numFmtId="0" fontId="1" fillId="5" borderId="5" xfId="0" applyFont="1" applyFill="1" applyBorder="1"/>
    <xf numFmtId="0" fontId="1" fillId="5" borderId="13" xfId="0" applyFont="1" applyFill="1" applyBorder="1"/>
    <xf numFmtId="0" fontId="0" fillId="5" borderId="14" xfId="0" applyFill="1" applyBorder="1" applyAlignment="1">
      <alignment vertical="center"/>
    </xf>
    <xf numFmtId="0" fontId="0" fillId="5" borderId="14" xfId="0" applyFill="1" applyBorder="1"/>
    <xf numFmtId="0" fontId="0" fillId="5" borderId="15" xfId="0" applyFill="1" applyBorder="1"/>
    <xf numFmtId="0" fontId="1" fillId="5" borderId="4" xfId="0" applyFont="1" applyFill="1" applyBorder="1"/>
    <xf numFmtId="164" fontId="0" fillId="3" borderId="8" xfId="0" applyNumberFormat="1" applyFill="1" applyBorder="1" applyAlignment="1">
      <alignment horizontal="center" vertical="center"/>
    </xf>
    <xf numFmtId="164" fontId="0" fillId="3" borderId="0" xfId="0" applyNumberFormat="1" applyFill="1" applyBorder="1" applyAlignment="1">
      <alignment horizontal="center" vertical="center"/>
    </xf>
    <xf numFmtId="0" fontId="0" fillId="0" borderId="18" xfId="0" applyFill="1" applyBorder="1" applyAlignment="1"/>
    <xf numFmtId="0" fontId="0" fillId="0" borderId="19" xfId="0" applyFill="1" applyBorder="1" applyAlignment="1"/>
    <xf numFmtId="0" fontId="6" fillId="0" borderId="16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0" fillId="3" borderId="5" xfId="0" applyFill="1" applyBorder="1"/>
    <xf numFmtId="0" fontId="4" fillId="3" borderId="8" xfId="0" applyFont="1" applyFill="1" applyBorder="1" applyAlignment="1">
      <alignment horizontal="center" vertical="center"/>
    </xf>
    <xf numFmtId="0" fontId="7" fillId="0" borderId="16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0" fillId="4" borderId="5" xfId="0" applyFill="1" applyBorder="1"/>
    <xf numFmtId="0" fontId="0" fillId="4" borderId="0" xfId="0" applyFill="1" applyBorder="1"/>
    <xf numFmtId="0" fontId="0" fillId="4" borderId="6" xfId="0" applyFill="1" applyBorder="1"/>
    <xf numFmtId="0" fontId="1" fillId="3" borderId="2" xfId="0" applyFont="1" applyFill="1" applyBorder="1"/>
    <xf numFmtId="164" fontId="0" fillId="3" borderId="3" xfId="0" applyNumberForma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3" borderId="7" xfId="0" applyFont="1" applyFill="1" applyBorder="1"/>
    <xf numFmtId="0" fontId="8" fillId="3" borderId="0" xfId="0" applyFont="1" applyFill="1" applyBorder="1" applyAlignment="1">
      <alignment horizontal="center" vertical="center"/>
    </xf>
    <xf numFmtId="2" fontId="0" fillId="3" borderId="10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9" fillId="0" borderId="16" xfId="0" applyFont="1" applyFill="1" applyBorder="1" applyAlignment="1">
      <alignment horizontal="center"/>
    </xf>
    <xf numFmtId="0" fontId="9" fillId="0" borderId="17" xfId="0" applyFont="1" applyFill="1" applyBorder="1" applyAlignment="1">
      <alignment horizontal="center"/>
    </xf>
    <xf numFmtId="0" fontId="8" fillId="3" borderId="3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10" fillId="0" borderId="16" xfId="0" applyFont="1" applyFill="1" applyBorder="1" applyAlignment="1">
      <alignment horizontal="center"/>
    </xf>
    <xf numFmtId="0" fontId="10" fillId="0" borderId="17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20</xdr:row>
      <xdr:rowOff>100012</xdr:rowOff>
    </xdr:from>
    <xdr:ext cx="65" cy="172227"/>
    <xdr:sp macro="" textlink="">
      <xdr:nvSpPr>
        <xdr:cNvPr id="3" name="TextBox 2"/>
        <xdr:cNvSpPr txBox="1"/>
      </xdr:nvSpPr>
      <xdr:spPr>
        <a:xfrm>
          <a:off x="8582025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390525</xdr:colOff>
      <xdr:row>16</xdr:row>
      <xdr:rowOff>0</xdr:rowOff>
    </xdr:from>
    <xdr:ext cx="65" cy="172227"/>
    <xdr:sp macro="" textlink="">
      <xdr:nvSpPr>
        <xdr:cNvPr id="2" name="TextBox 1"/>
        <xdr:cNvSpPr txBox="1"/>
      </xdr:nvSpPr>
      <xdr:spPr>
        <a:xfrm>
          <a:off x="8553450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21</xdr:row>
      <xdr:rowOff>100012</xdr:rowOff>
    </xdr:from>
    <xdr:ext cx="65" cy="172227"/>
    <xdr:sp macro="" textlink="">
      <xdr:nvSpPr>
        <xdr:cNvPr id="3" name="TextBox 2"/>
        <xdr:cNvSpPr txBox="1"/>
      </xdr:nvSpPr>
      <xdr:spPr>
        <a:xfrm>
          <a:off x="7524750" y="3148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27</xdr:row>
      <xdr:rowOff>100012</xdr:rowOff>
    </xdr:from>
    <xdr:ext cx="65" cy="172227"/>
    <xdr:sp macro="" textlink="">
      <xdr:nvSpPr>
        <xdr:cNvPr id="4" name="TextBox 3"/>
        <xdr:cNvSpPr txBox="1"/>
      </xdr:nvSpPr>
      <xdr:spPr>
        <a:xfrm>
          <a:off x="7524750" y="3148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29</xdr:row>
      <xdr:rowOff>100012</xdr:rowOff>
    </xdr:from>
    <xdr:ext cx="65" cy="172227"/>
    <xdr:sp macro="" textlink="">
      <xdr:nvSpPr>
        <xdr:cNvPr id="5" name="TextBox 4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30</xdr:row>
      <xdr:rowOff>100012</xdr:rowOff>
    </xdr:from>
    <xdr:ext cx="65" cy="172227"/>
    <xdr:sp macro="" textlink="">
      <xdr:nvSpPr>
        <xdr:cNvPr id="6" name="TextBox 5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31</xdr:row>
      <xdr:rowOff>100012</xdr:rowOff>
    </xdr:from>
    <xdr:ext cx="65" cy="172227"/>
    <xdr:sp macro="" textlink="">
      <xdr:nvSpPr>
        <xdr:cNvPr id="7" name="TextBox 6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33</xdr:row>
      <xdr:rowOff>0</xdr:rowOff>
    </xdr:from>
    <xdr:ext cx="65" cy="172227"/>
    <xdr:sp macro="" textlink="">
      <xdr:nvSpPr>
        <xdr:cNvPr id="8" name="TextBox 7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33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33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20</xdr:row>
      <xdr:rowOff>100012</xdr:rowOff>
    </xdr:from>
    <xdr:ext cx="65" cy="172227"/>
    <xdr:sp macro="" textlink="">
      <xdr:nvSpPr>
        <xdr:cNvPr id="2" name="TextBox 1"/>
        <xdr:cNvSpPr txBox="1"/>
      </xdr:nvSpPr>
      <xdr:spPr>
        <a:xfrm>
          <a:off x="8553450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390525</xdr:colOff>
      <xdr:row>18</xdr:row>
      <xdr:rowOff>100012</xdr:rowOff>
    </xdr:from>
    <xdr:ext cx="65" cy="172227"/>
    <xdr:sp macro="" textlink="">
      <xdr:nvSpPr>
        <xdr:cNvPr id="2" name="TextBox 1"/>
        <xdr:cNvSpPr txBox="1"/>
      </xdr:nvSpPr>
      <xdr:spPr>
        <a:xfrm>
          <a:off x="8553450" y="3910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19</xdr:row>
      <xdr:rowOff>0</xdr:rowOff>
    </xdr:from>
    <xdr:ext cx="65" cy="172227"/>
    <xdr:sp macro="" textlink="">
      <xdr:nvSpPr>
        <xdr:cNvPr id="3" name="TextBox 2"/>
        <xdr:cNvSpPr txBox="1"/>
      </xdr:nvSpPr>
      <xdr:spPr>
        <a:xfrm>
          <a:off x="3352800" y="3048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23</xdr:row>
      <xdr:rowOff>100012</xdr:rowOff>
    </xdr:from>
    <xdr:ext cx="65" cy="172227"/>
    <xdr:sp macro="" textlink="">
      <xdr:nvSpPr>
        <xdr:cNvPr id="4" name="TextBox 3"/>
        <xdr:cNvSpPr txBox="1"/>
      </xdr:nvSpPr>
      <xdr:spPr>
        <a:xfrm>
          <a:off x="3352800" y="4100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29</xdr:row>
      <xdr:rowOff>100012</xdr:rowOff>
    </xdr:from>
    <xdr:ext cx="65" cy="172227"/>
    <xdr:sp macro="" textlink="">
      <xdr:nvSpPr>
        <xdr:cNvPr id="5" name="TextBox 4"/>
        <xdr:cNvSpPr txBox="1"/>
      </xdr:nvSpPr>
      <xdr:spPr>
        <a:xfrm>
          <a:off x="3352800" y="5243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31</xdr:row>
      <xdr:rowOff>0</xdr:rowOff>
    </xdr:from>
    <xdr:ext cx="65" cy="172227"/>
    <xdr:sp macro="" textlink="">
      <xdr:nvSpPr>
        <xdr:cNvPr id="6" name="TextBox 5"/>
        <xdr:cNvSpPr txBox="1"/>
      </xdr:nvSpPr>
      <xdr:spPr>
        <a:xfrm>
          <a:off x="3352800" y="5624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31</xdr:row>
      <xdr:rowOff>0</xdr:rowOff>
    </xdr:from>
    <xdr:ext cx="65" cy="172227"/>
    <xdr:sp macro="" textlink="">
      <xdr:nvSpPr>
        <xdr:cNvPr id="7" name="TextBox 6"/>
        <xdr:cNvSpPr txBox="1"/>
      </xdr:nvSpPr>
      <xdr:spPr>
        <a:xfrm>
          <a:off x="33528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31</xdr:row>
      <xdr:rowOff>100012</xdr:rowOff>
    </xdr:from>
    <xdr:ext cx="65" cy="172227"/>
    <xdr:sp macro="" textlink="">
      <xdr:nvSpPr>
        <xdr:cNvPr id="8" name="TextBox 7"/>
        <xdr:cNvSpPr txBox="1"/>
      </xdr:nvSpPr>
      <xdr:spPr>
        <a:xfrm>
          <a:off x="3352800" y="60055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32</xdr:row>
      <xdr:rowOff>0</xdr:rowOff>
    </xdr:from>
    <xdr:ext cx="65" cy="172227"/>
    <xdr:sp macro="" textlink="">
      <xdr:nvSpPr>
        <xdr:cNvPr id="9" name="TextBox 8"/>
        <xdr:cNvSpPr txBox="1"/>
      </xdr:nvSpPr>
      <xdr:spPr>
        <a:xfrm>
          <a:off x="2895600" y="571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32</xdr:row>
      <xdr:rowOff>0</xdr:rowOff>
    </xdr:from>
    <xdr:ext cx="65" cy="172227"/>
    <xdr:sp macro="" textlink="">
      <xdr:nvSpPr>
        <xdr:cNvPr id="10" name="TextBox 9"/>
        <xdr:cNvSpPr txBox="1"/>
      </xdr:nvSpPr>
      <xdr:spPr>
        <a:xfrm>
          <a:off x="2895600" y="571500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  <xdr:oneCellAnchor>
    <xdr:from>
      <xdr:col>4</xdr:col>
      <xdr:colOff>390525</xdr:colOff>
      <xdr:row>32</xdr:row>
      <xdr:rowOff>100012</xdr:rowOff>
    </xdr:from>
    <xdr:ext cx="65" cy="172227"/>
    <xdr:sp macro="" textlink="">
      <xdr:nvSpPr>
        <xdr:cNvPr id="11" name="TextBox 10"/>
        <xdr:cNvSpPr txBox="1"/>
      </xdr:nvSpPr>
      <xdr:spPr>
        <a:xfrm>
          <a:off x="2895600" y="58150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1"/>
  <sheetViews>
    <sheetView showGridLines="0" workbookViewId="0">
      <selection activeCell="I29" sqref="I29"/>
    </sheetView>
  </sheetViews>
  <sheetFormatPr defaultRowHeight="15" x14ac:dyDescent="0.25"/>
  <cols>
    <col min="1" max="1" width="2.28515625" customWidth="1"/>
    <col min="2" max="2" width="6.28515625" bestFit="1" customWidth="1"/>
    <col min="3" max="3" width="12.42578125" bestFit="1" customWidth="1"/>
    <col min="4" max="4" width="12" bestFit="1" customWidth="1"/>
    <col min="5" max="5" width="11" bestFit="1" customWidth="1"/>
  </cols>
  <sheetData>
    <row r="1" spans="1:5" x14ac:dyDescent="0.25">
      <c r="A1" s="2" t="s">
        <v>36</v>
      </c>
    </row>
    <row r="2" spans="1:5" x14ac:dyDescent="0.25">
      <c r="A2" s="2" t="s">
        <v>37</v>
      </c>
    </row>
    <row r="3" spans="1:5" x14ac:dyDescent="0.25">
      <c r="A3" s="2" t="s">
        <v>38</v>
      </c>
    </row>
    <row r="6" spans="1:5" ht="15.75" thickBot="1" x14ac:dyDescent="0.3">
      <c r="A6" t="s">
        <v>39</v>
      </c>
    </row>
    <row r="7" spans="1:5" x14ac:dyDescent="0.25">
      <c r="B7" s="50"/>
      <c r="C7" s="50"/>
      <c r="D7" s="50" t="s">
        <v>42</v>
      </c>
      <c r="E7" s="50" t="s">
        <v>44</v>
      </c>
    </row>
    <row r="8" spans="1:5" ht="15.75" thickBot="1" x14ac:dyDescent="0.3">
      <c r="B8" s="51" t="s">
        <v>40</v>
      </c>
      <c r="C8" s="51" t="s">
        <v>41</v>
      </c>
      <c r="D8" s="51" t="s">
        <v>43</v>
      </c>
      <c r="E8" s="51" t="s">
        <v>45</v>
      </c>
    </row>
    <row r="9" spans="1:5" x14ac:dyDescent="0.25">
      <c r="B9" s="48" t="s">
        <v>49</v>
      </c>
      <c r="C9" s="48" t="s">
        <v>50</v>
      </c>
      <c r="D9" s="48">
        <v>1.0000000338191402</v>
      </c>
      <c r="E9" s="48">
        <v>0</v>
      </c>
    </row>
    <row r="10" spans="1:5" ht="15.75" thickBot="1" x14ac:dyDescent="0.3">
      <c r="B10" s="49" t="s">
        <v>51</v>
      </c>
      <c r="C10" s="49" t="s">
        <v>52</v>
      </c>
      <c r="D10" s="49">
        <v>0.31830988478730815</v>
      </c>
      <c r="E10" s="49">
        <v>0</v>
      </c>
    </row>
    <row r="12" spans="1:5" ht="15.75" thickBot="1" x14ac:dyDescent="0.3">
      <c r="A12" t="s">
        <v>46</v>
      </c>
    </row>
    <row r="13" spans="1:5" x14ac:dyDescent="0.25">
      <c r="B13" s="50"/>
      <c r="C13" s="50"/>
      <c r="D13" s="50" t="s">
        <v>42</v>
      </c>
      <c r="E13" s="50" t="s">
        <v>47</v>
      </c>
    </row>
    <row r="14" spans="1:5" ht="15.75" thickBot="1" x14ac:dyDescent="0.3">
      <c r="B14" s="51" t="s">
        <v>40</v>
      </c>
      <c r="C14" s="51" t="s">
        <v>41</v>
      </c>
      <c r="D14" s="51" t="s">
        <v>43</v>
      </c>
      <c r="E14" s="51" t="s">
        <v>48</v>
      </c>
    </row>
    <row r="15" spans="1:5" x14ac:dyDescent="0.25">
      <c r="B15" s="48" t="s">
        <v>53</v>
      </c>
      <c r="C15" s="48" t="s">
        <v>13</v>
      </c>
      <c r="D15" s="48">
        <v>1.0000000338191402</v>
      </c>
      <c r="E15" s="48">
        <v>0</v>
      </c>
    </row>
    <row r="16" spans="1:5" x14ac:dyDescent="0.25">
      <c r="B16" s="48" t="s">
        <v>54</v>
      </c>
      <c r="C16" s="48" t="s">
        <v>33</v>
      </c>
      <c r="D16" s="48">
        <v>3.0000000250447814</v>
      </c>
      <c r="E16" s="48">
        <v>0.31831056034490934</v>
      </c>
    </row>
    <row r="17" spans="2:5" x14ac:dyDescent="0.25">
      <c r="B17" s="48" t="s">
        <v>55</v>
      </c>
      <c r="C17" s="48" t="s">
        <v>13</v>
      </c>
      <c r="D17" s="48">
        <v>1.0000000338191402</v>
      </c>
      <c r="E17" s="48">
        <v>0</v>
      </c>
    </row>
    <row r="18" spans="2:5" x14ac:dyDescent="0.25">
      <c r="B18" s="48" t="s">
        <v>56</v>
      </c>
      <c r="C18" s="48" t="s">
        <v>34</v>
      </c>
      <c r="D18" s="48">
        <v>0.6366197695746163</v>
      </c>
      <c r="E18" s="48">
        <v>0</v>
      </c>
    </row>
    <row r="19" spans="2:5" x14ac:dyDescent="0.25">
      <c r="B19" s="48" t="s">
        <v>57</v>
      </c>
      <c r="C19" s="48" t="s">
        <v>35</v>
      </c>
      <c r="D19" s="48">
        <v>2.0000000676382803</v>
      </c>
      <c r="E19" s="48">
        <v>0</v>
      </c>
    </row>
    <row r="20" spans="2:5" x14ac:dyDescent="0.25">
      <c r="B20" s="48" t="s">
        <v>58</v>
      </c>
      <c r="C20" s="48" t="s">
        <v>14</v>
      </c>
      <c r="D20" s="48">
        <v>0.31830988478730815</v>
      </c>
      <c r="E20" s="48">
        <v>0</v>
      </c>
    </row>
    <row r="21" spans="2:5" ht="15.75" thickBot="1" x14ac:dyDescent="0.3">
      <c r="B21" s="49" t="s">
        <v>59</v>
      </c>
      <c r="C21" s="49" t="s">
        <v>13</v>
      </c>
      <c r="D21" s="49">
        <v>1.0000000338191402</v>
      </c>
      <c r="E21" s="49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E14" sqref="E14"/>
    </sheetView>
  </sheetViews>
  <sheetFormatPr defaultRowHeight="15" x14ac:dyDescent="0.25"/>
  <cols>
    <col min="1" max="1" width="10.140625" customWidth="1"/>
    <col min="6" max="6" width="12.28515625" customWidth="1"/>
    <col min="7" max="7" width="5.42578125" customWidth="1"/>
    <col min="9" max="9" width="7.28515625" customWidth="1"/>
    <col min="10" max="10" width="13.85546875" customWidth="1"/>
    <col min="12" max="12" width="7.28515625" customWidth="1"/>
    <col min="13" max="13" width="11.28515625" customWidth="1"/>
    <col min="14" max="14" width="10.42578125" customWidth="1"/>
  </cols>
  <sheetData>
    <row r="1" spans="1:14" x14ac:dyDescent="0.25">
      <c r="A1" s="3" t="s">
        <v>11</v>
      </c>
    </row>
    <row r="2" spans="1:14" x14ac:dyDescent="0.25">
      <c r="A2" s="2" t="s">
        <v>0</v>
      </c>
    </row>
    <row r="3" spans="1:14" x14ac:dyDescent="0.25">
      <c r="A3" s="2" t="s">
        <v>1</v>
      </c>
    </row>
    <row r="5" spans="1:14" x14ac:dyDescent="0.25">
      <c r="A5" s="21" t="s">
        <v>2</v>
      </c>
      <c r="B5" s="39" t="s">
        <v>17</v>
      </c>
      <c r="C5" s="39" t="s">
        <v>18</v>
      </c>
      <c r="D5" s="39" t="s">
        <v>19</v>
      </c>
      <c r="E5" s="39" t="s">
        <v>20</v>
      </c>
      <c r="F5" s="45" t="s">
        <v>21</v>
      </c>
      <c r="H5" s="10" t="s">
        <v>3</v>
      </c>
      <c r="I5" s="11"/>
      <c r="J5" s="25"/>
      <c r="K5" s="25"/>
      <c r="L5" s="25"/>
      <c r="M5" s="25"/>
      <c r="N5" s="32" t="s">
        <v>8</v>
      </c>
    </row>
    <row r="6" spans="1:14" x14ac:dyDescent="0.25">
      <c r="A6" s="40" t="s">
        <v>15</v>
      </c>
      <c r="B6" s="22" t="s">
        <v>22</v>
      </c>
      <c r="C6" s="22" t="s">
        <v>23</v>
      </c>
      <c r="D6" s="22" t="s">
        <v>24</v>
      </c>
      <c r="E6" s="22" t="s">
        <v>25</v>
      </c>
      <c r="F6" s="23" t="s">
        <v>25</v>
      </c>
      <c r="H6" s="30" t="s">
        <v>30</v>
      </c>
      <c r="I6" s="12"/>
      <c r="J6" s="26" t="s">
        <v>13</v>
      </c>
      <c r="K6" s="47">
        <f>D14</f>
        <v>1.0000000338191402</v>
      </c>
      <c r="L6" s="31" t="s">
        <v>9</v>
      </c>
      <c r="M6" s="26">
        <v>2</v>
      </c>
      <c r="N6" s="33">
        <f>K6-M6</f>
        <v>-0.99999996618085985</v>
      </c>
    </row>
    <row r="7" spans="1:14" x14ac:dyDescent="0.25">
      <c r="A7" s="40" t="s">
        <v>16</v>
      </c>
      <c r="B7" s="22" t="s">
        <v>27</v>
      </c>
      <c r="C7" s="22" t="s">
        <v>25</v>
      </c>
      <c r="D7" s="22" t="s">
        <v>25</v>
      </c>
      <c r="E7" s="22" t="s">
        <v>26</v>
      </c>
      <c r="F7" s="23" t="s">
        <v>28</v>
      </c>
      <c r="H7" s="30" t="s">
        <v>21</v>
      </c>
      <c r="I7" s="12"/>
      <c r="J7" s="26" t="s">
        <v>33</v>
      </c>
      <c r="K7" s="47">
        <f>(D14)+(2*PI()*E14)</f>
        <v>3.0000000250447814</v>
      </c>
      <c r="L7" s="31" t="s">
        <v>9</v>
      </c>
      <c r="M7" s="26">
        <v>3</v>
      </c>
      <c r="N7" s="33">
        <f t="shared" ref="N7:N12" si="0">K7-M7</f>
        <v>2.5044781359895296E-8</v>
      </c>
    </row>
    <row r="8" spans="1:14" x14ac:dyDescent="0.25">
      <c r="A8" s="41" t="s">
        <v>21</v>
      </c>
      <c r="B8" s="42" t="s">
        <v>29</v>
      </c>
      <c r="C8" s="43"/>
      <c r="D8" s="43"/>
      <c r="E8" s="43"/>
      <c r="F8" s="44"/>
      <c r="H8" s="30" t="s">
        <v>31</v>
      </c>
      <c r="I8" s="12"/>
      <c r="J8" s="26" t="s">
        <v>13</v>
      </c>
      <c r="K8" s="47">
        <f>D14</f>
        <v>1.0000000338191402</v>
      </c>
      <c r="L8" s="31" t="s">
        <v>10</v>
      </c>
      <c r="M8" s="26">
        <v>0.1</v>
      </c>
      <c r="N8" s="33">
        <f t="shared" si="0"/>
        <v>0.90000003381914018</v>
      </c>
    </row>
    <row r="9" spans="1:14" x14ac:dyDescent="0.25">
      <c r="B9" s="1"/>
      <c r="H9" s="30" t="s">
        <v>18</v>
      </c>
      <c r="I9" s="12"/>
      <c r="J9" s="26" t="s">
        <v>34</v>
      </c>
      <c r="K9" s="26">
        <f>2*E14</f>
        <v>0.6366197695746163</v>
      </c>
      <c r="L9" s="31" t="s">
        <v>10</v>
      </c>
      <c r="M9" s="26">
        <v>1E-3</v>
      </c>
      <c r="N9" s="33">
        <f t="shared" si="0"/>
        <v>0.6356197695746163</v>
      </c>
    </row>
    <row r="10" spans="1:14" x14ac:dyDescent="0.25">
      <c r="B10" s="1"/>
      <c r="H10" s="30" t="s">
        <v>19</v>
      </c>
      <c r="I10" s="12"/>
      <c r="J10" s="26" t="s">
        <v>35</v>
      </c>
      <c r="K10" s="26">
        <f>2*D14</f>
        <v>2.0000000676382803</v>
      </c>
      <c r="L10" s="31" t="s">
        <v>10</v>
      </c>
      <c r="M10" s="26">
        <v>7.0000000000000007E-2</v>
      </c>
      <c r="N10" s="33">
        <f t="shared" si="0"/>
        <v>1.9300000676382802</v>
      </c>
    </row>
    <row r="11" spans="1:14" x14ac:dyDescent="0.25">
      <c r="H11" s="30" t="s">
        <v>32</v>
      </c>
      <c r="I11" s="12"/>
      <c r="J11" s="26" t="s">
        <v>14</v>
      </c>
      <c r="K11" s="26">
        <f>E14</f>
        <v>0.31830988478730815</v>
      </c>
      <c r="L11" s="31" t="s">
        <v>10</v>
      </c>
      <c r="M11" s="26">
        <v>0</v>
      </c>
      <c r="N11" s="33">
        <f t="shared" si="0"/>
        <v>0.31830988478730815</v>
      </c>
    </row>
    <row r="12" spans="1:14" x14ac:dyDescent="0.25">
      <c r="A12" s="4" t="s">
        <v>4</v>
      </c>
      <c r="B12" s="5"/>
      <c r="C12" s="5"/>
      <c r="D12" s="5"/>
      <c r="E12" s="5"/>
      <c r="F12" s="6"/>
      <c r="H12" s="13"/>
      <c r="I12" s="14"/>
      <c r="J12" s="27" t="s">
        <v>13</v>
      </c>
      <c r="K12" s="46">
        <f>D14</f>
        <v>1.0000000338191402</v>
      </c>
      <c r="L12" s="31" t="s">
        <v>10</v>
      </c>
      <c r="M12" s="27">
        <v>0</v>
      </c>
      <c r="N12" s="34">
        <f t="shared" si="0"/>
        <v>1.0000000338191402</v>
      </c>
    </row>
    <row r="13" spans="1:14" x14ac:dyDescent="0.25">
      <c r="A13" s="24" t="s">
        <v>5</v>
      </c>
      <c r="B13" s="7"/>
      <c r="C13" s="7"/>
      <c r="D13" s="28" t="s">
        <v>13</v>
      </c>
      <c r="E13" s="28" t="s">
        <v>14</v>
      </c>
      <c r="F13" s="29"/>
    </row>
    <row r="14" spans="1:14" x14ac:dyDescent="0.25">
      <c r="A14" s="8" t="s">
        <v>6</v>
      </c>
      <c r="B14" s="9"/>
      <c r="C14" s="9"/>
      <c r="D14" s="37">
        <v>1.0000000338191402</v>
      </c>
      <c r="E14" s="35">
        <v>0.31830988478730815</v>
      </c>
      <c r="F14" s="38"/>
    </row>
    <row r="16" spans="1:14" x14ac:dyDescent="0.25">
      <c r="A16" s="15" t="s">
        <v>7</v>
      </c>
      <c r="B16" s="16"/>
      <c r="C16" s="16" t="s">
        <v>12</v>
      </c>
      <c r="D16" s="16"/>
      <c r="E16" s="16"/>
      <c r="F16" s="36">
        <f>PI()*(E14^2)*D14</f>
        <v>0.31830989415579219</v>
      </c>
      <c r="G16" s="17" t="s">
        <v>60</v>
      </c>
    </row>
    <row r="17" spans="1:7" x14ac:dyDescent="0.25">
      <c r="A17" s="18"/>
      <c r="B17" s="19"/>
      <c r="C17" s="19"/>
      <c r="D17" s="19"/>
      <c r="E17" s="19"/>
      <c r="F17" s="19"/>
      <c r="G17" s="20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"/>
  <sheetViews>
    <sheetView showGridLines="0" topLeftCell="A10" workbookViewId="0">
      <selection activeCell="L20" sqref="L20"/>
    </sheetView>
  </sheetViews>
  <sheetFormatPr defaultRowHeight="15" x14ac:dyDescent="0.25"/>
  <cols>
    <col min="1" max="1" width="2.28515625" customWidth="1"/>
    <col min="2" max="2" width="6.28515625" bestFit="1" customWidth="1"/>
    <col min="3" max="3" width="17" bestFit="1" customWidth="1"/>
    <col min="4" max="4" width="12.7109375" bestFit="1" customWidth="1"/>
    <col min="5" max="5" width="12" bestFit="1" customWidth="1"/>
  </cols>
  <sheetData>
    <row r="1" spans="1:5" x14ac:dyDescent="0.25">
      <c r="A1" s="2" t="s">
        <v>65</v>
      </c>
    </row>
    <row r="2" spans="1:5" x14ac:dyDescent="0.25">
      <c r="A2" s="2" t="s">
        <v>106</v>
      </c>
    </row>
    <row r="3" spans="1:5" x14ac:dyDescent="0.25">
      <c r="A3" s="2" t="s">
        <v>107</v>
      </c>
    </row>
    <row r="6" spans="1:5" ht="15.75" thickBot="1" x14ac:dyDescent="0.3">
      <c r="A6" t="s">
        <v>39</v>
      </c>
    </row>
    <row r="7" spans="1:5" x14ac:dyDescent="0.25">
      <c r="B7" s="66"/>
      <c r="C7" s="66"/>
      <c r="D7" s="66" t="s">
        <v>42</v>
      </c>
      <c r="E7" s="66" t="s">
        <v>44</v>
      </c>
    </row>
    <row r="8" spans="1:5" ht="15.75" thickBot="1" x14ac:dyDescent="0.3">
      <c r="B8" s="67" t="s">
        <v>40</v>
      </c>
      <c r="C8" s="67" t="s">
        <v>41</v>
      </c>
      <c r="D8" s="67" t="s">
        <v>43</v>
      </c>
      <c r="E8" s="67" t="s">
        <v>45</v>
      </c>
    </row>
    <row r="9" spans="1:5" x14ac:dyDescent="0.25">
      <c r="B9" s="48" t="s">
        <v>108</v>
      </c>
      <c r="C9" s="48" t="s">
        <v>50</v>
      </c>
      <c r="D9" s="48">
        <v>2</v>
      </c>
      <c r="E9" s="48">
        <v>0</v>
      </c>
    </row>
    <row r="10" spans="1:5" x14ac:dyDescent="0.25">
      <c r="B10" s="48" t="s">
        <v>109</v>
      </c>
      <c r="C10" s="48" t="s">
        <v>52</v>
      </c>
      <c r="D10" s="48">
        <v>3.4999999999987305E-2</v>
      </c>
      <c r="E10" s="48">
        <v>0</v>
      </c>
    </row>
    <row r="11" spans="1:5" ht="15.75" thickBot="1" x14ac:dyDescent="0.3">
      <c r="B11" s="49" t="s">
        <v>110</v>
      </c>
      <c r="C11" s="49" t="s">
        <v>111</v>
      </c>
      <c r="D11" s="49">
        <v>3.8486720051591938E-3</v>
      </c>
      <c r="E11" s="49">
        <v>0</v>
      </c>
    </row>
    <row r="13" spans="1:5" ht="15.75" thickBot="1" x14ac:dyDescent="0.3">
      <c r="A13" t="s">
        <v>46</v>
      </c>
    </row>
    <row r="14" spans="1:5" x14ac:dyDescent="0.25">
      <c r="B14" s="66"/>
      <c r="C14" s="66"/>
      <c r="D14" s="66" t="s">
        <v>42</v>
      </c>
      <c r="E14" s="66" t="s">
        <v>47</v>
      </c>
    </row>
    <row r="15" spans="1:5" ht="15.75" thickBot="1" x14ac:dyDescent="0.3">
      <c r="B15" s="67" t="s">
        <v>40</v>
      </c>
      <c r="C15" s="67" t="s">
        <v>41</v>
      </c>
      <c r="D15" s="67" t="s">
        <v>43</v>
      </c>
      <c r="E15" s="67" t="s">
        <v>48</v>
      </c>
    </row>
    <row r="16" spans="1:5" x14ac:dyDescent="0.25">
      <c r="B16" s="48" t="s">
        <v>49</v>
      </c>
      <c r="C16" s="48" t="s">
        <v>112</v>
      </c>
      <c r="D16" s="48">
        <v>0</v>
      </c>
      <c r="E16" s="48">
        <v>-3.4999999718223797E-2</v>
      </c>
    </row>
    <row r="17" spans="2:5" x14ac:dyDescent="0.25">
      <c r="B17" s="48" t="s">
        <v>113</v>
      </c>
      <c r="C17" s="48" t="s">
        <v>114</v>
      </c>
      <c r="D17" s="48">
        <v>-0.78008851424879433</v>
      </c>
      <c r="E17" s="48">
        <v>0</v>
      </c>
    </row>
    <row r="18" spans="2:5" x14ac:dyDescent="0.25">
      <c r="B18" s="48" t="s">
        <v>115</v>
      </c>
      <c r="C18" s="48" t="s">
        <v>116</v>
      </c>
      <c r="D18" s="48">
        <v>-1.9</v>
      </c>
      <c r="E18" s="48">
        <v>0</v>
      </c>
    </row>
    <row r="19" spans="2:5" x14ac:dyDescent="0.25">
      <c r="B19" s="48" t="s">
        <v>117</v>
      </c>
      <c r="C19" s="48" t="s">
        <v>118</v>
      </c>
      <c r="D19" s="48">
        <v>2.5396351688300456E-14</v>
      </c>
      <c r="E19" s="48">
        <v>0.99999995079852833</v>
      </c>
    </row>
    <row r="20" spans="2:5" x14ac:dyDescent="0.25">
      <c r="B20" s="48" t="s">
        <v>119</v>
      </c>
      <c r="C20" s="48" t="s">
        <v>120</v>
      </c>
      <c r="D20" s="48">
        <v>-3.4999999999987305E-2</v>
      </c>
      <c r="E20" s="48">
        <v>0</v>
      </c>
    </row>
    <row r="21" spans="2:5" x14ac:dyDescent="0.25">
      <c r="B21" s="48" t="s">
        <v>121</v>
      </c>
      <c r="C21" s="48" t="s">
        <v>122</v>
      </c>
      <c r="D21" s="48">
        <v>-2</v>
      </c>
      <c r="E21" s="48">
        <v>0</v>
      </c>
    </row>
    <row r="22" spans="2:5" x14ac:dyDescent="0.25">
      <c r="B22" s="48" t="s">
        <v>123</v>
      </c>
      <c r="C22" s="48" t="s">
        <v>124</v>
      </c>
      <c r="D22" s="48">
        <v>0</v>
      </c>
      <c r="E22" s="48">
        <v>0</v>
      </c>
    </row>
    <row r="23" spans="2:5" x14ac:dyDescent="0.25">
      <c r="B23" s="48" t="s">
        <v>125</v>
      </c>
      <c r="C23" s="48" t="s">
        <v>126</v>
      </c>
      <c r="D23" s="48">
        <v>0</v>
      </c>
      <c r="E23" s="48">
        <v>0</v>
      </c>
    </row>
    <row r="24" spans="2:5" x14ac:dyDescent="0.25">
      <c r="B24" s="48" t="s">
        <v>127</v>
      </c>
      <c r="C24" s="48" t="s">
        <v>128</v>
      </c>
      <c r="D24" s="48">
        <v>0</v>
      </c>
      <c r="E24" s="48">
        <v>0</v>
      </c>
    </row>
    <row r="25" spans="2:5" x14ac:dyDescent="0.25">
      <c r="B25" s="48" t="s">
        <v>129</v>
      </c>
      <c r="C25" s="48" t="s">
        <v>130</v>
      </c>
      <c r="D25" s="48">
        <v>0</v>
      </c>
      <c r="E25" s="48">
        <v>0</v>
      </c>
    </row>
    <row r="26" spans="2:5" x14ac:dyDescent="0.25">
      <c r="B26" s="48" t="s">
        <v>131</v>
      </c>
      <c r="C26" s="48" t="s">
        <v>132</v>
      </c>
      <c r="D26" s="48">
        <v>0</v>
      </c>
      <c r="E26" s="48">
        <v>0</v>
      </c>
    </row>
    <row r="27" spans="2:5" x14ac:dyDescent="0.25">
      <c r="B27" s="48" t="s">
        <v>133</v>
      </c>
      <c r="C27" s="48" t="s">
        <v>134</v>
      </c>
      <c r="D27" s="48">
        <v>0</v>
      </c>
      <c r="E27" s="48">
        <v>0</v>
      </c>
    </row>
    <row r="28" spans="2:5" x14ac:dyDescent="0.25">
      <c r="B28" s="48" t="s">
        <v>135</v>
      </c>
      <c r="C28" s="48" t="s">
        <v>136</v>
      </c>
      <c r="D28" s="48">
        <v>3.8486720051591938E-3</v>
      </c>
      <c r="E28" s="48">
        <v>0</v>
      </c>
    </row>
    <row r="29" spans="2:5" x14ac:dyDescent="0.25">
      <c r="B29" s="48" t="s">
        <v>137</v>
      </c>
      <c r="C29" s="48" t="s">
        <v>138</v>
      </c>
      <c r="D29" s="48">
        <v>0</v>
      </c>
      <c r="E29" s="48">
        <v>0</v>
      </c>
    </row>
    <row r="30" spans="2:5" x14ac:dyDescent="0.25">
      <c r="B30" s="48" t="s">
        <v>139</v>
      </c>
      <c r="C30" s="48" t="s">
        <v>140</v>
      </c>
      <c r="D30" s="48">
        <v>0</v>
      </c>
      <c r="E30" s="48">
        <v>0</v>
      </c>
    </row>
    <row r="31" spans="2:5" x14ac:dyDescent="0.25">
      <c r="B31" s="48" t="s">
        <v>141</v>
      </c>
      <c r="C31" s="48" t="s">
        <v>142</v>
      </c>
      <c r="D31" s="48">
        <v>0</v>
      </c>
      <c r="E31" s="48">
        <v>0</v>
      </c>
    </row>
    <row r="32" spans="2:5" x14ac:dyDescent="0.25">
      <c r="B32" s="48" t="s">
        <v>143</v>
      </c>
      <c r="C32" s="48" t="s">
        <v>144</v>
      </c>
      <c r="D32" s="48">
        <v>0</v>
      </c>
      <c r="E32" s="48">
        <v>0</v>
      </c>
    </row>
    <row r="33" spans="2:5" x14ac:dyDescent="0.25">
      <c r="B33" s="48" t="s">
        <v>145</v>
      </c>
      <c r="C33" s="48" t="s">
        <v>146</v>
      </c>
      <c r="D33" s="48">
        <v>0</v>
      </c>
      <c r="E33" s="48">
        <v>0</v>
      </c>
    </row>
    <row r="34" spans="2:5" x14ac:dyDescent="0.25">
      <c r="B34" s="48" t="s">
        <v>147</v>
      </c>
      <c r="C34" s="48" t="s">
        <v>148</v>
      </c>
      <c r="D34" s="48">
        <v>0.43982297150241151</v>
      </c>
      <c r="E34" s="48">
        <v>0</v>
      </c>
    </row>
    <row r="35" spans="2:5" ht="15.75" thickBot="1" x14ac:dyDescent="0.3">
      <c r="B35" s="49" t="s">
        <v>149</v>
      </c>
      <c r="C35" s="49" t="s">
        <v>150</v>
      </c>
      <c r="D35" s="49">
        <v>-2.2100451448894484E-7</v>
      </c>
      <c r="E35" s="49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6" workbookViewId="0">
      <selection activeCell="A13" sqref="A13:G33"/>
    </sheetView>
  </sheetViews>
  <sheetFormatPr defaultRowHeight="15" x14ac:dyDescent="0.25"/>
  <cols>
    <col min="1" max="1" width="10.140625" customWidth="1"/>
    <col min="3" max="3" width="16" customWidth="1"/>
    <col min="6" max="6" width="12.28515625" customWidth="1"/>
    <col min="7" max="7" width="9" customWidth="1"/>
    <col min="9" max="9" width="9.42578125" customWidth="1"/>
    <col min="10" max="10" width="11.28515625" customWidth="1"/>
    <col min="12" max="12" width="7.28515625" customWidth="1"/>
    <col min="13" max="13" width="11.28515625" customWidth="1"/>
    <col min="14" max="14" width="10.42578125" customWidth="1"/>
  </cols>
  <sheetData>
    <row r="1" spans="1:11" x14ac:dyDescent="0.25">
      <c r="A1" s="3" t="s">
        <v>11</v>
      </c>
    </row>
    <row r="2" spans="1:11" x14ac:dyDescent="0.25">
      <c r="A2" s="2" t="s">
        <v>0</v>
      </c>
    </row>
    <row r="3" spans="1:11" x14ac:dyDescent="0.25">
      <c r="A3" s="2" t="s">
        <v>1</v>
      </c>
    </row>
    <row r="4" spans="1:11" x14ac:dyDescent="0.25">
      <c r="A4" s="21" t="s">
        <v>2</v>
      </c>
      <c r="B4" s="39" t="s">
        <v>17</v>
      </c>
      <c r="C4" s="39" t="s">
        <v>18</v>
      </c>
      <c r="D4" s="39" t="s">
        <v>19</v>
      </c>
      <c r="E4" s="39" t="s">
        <v>20</v>
      </c>
      <c r="F4" s="45" t="s">
        <v>21</v>
      </c>
    </row>
    <row r="5" spans="1:11" x14ac:dyDescent="0.25">
      <c r="A5" s="40" t="s">
        <v>15</v>
      </c>
      <c r="B5" s="22" t="s">
        <v>22</v>
      </c>
      <c r="C5" s="22" t="s">
        <v>23</v>
      </c>
      <c r="D5" s="22" t="s">
        <v>24</v>
      </c>
      <c r="E5" s="22" t="s">
        <v>25</v>
      </c>
      <c r="F5" s="23" t="s">
        <v>25</v>
      </c>
    </row>
    <row r="6" spans="1:11" x14ac:dyDescent="0.25">
      <c r="A6" s="40" t="s">
        <v>16</v>
      </c>
      <c r="B6" s="22" t="s">
        <v>27</v>
      </c>
      <c r="C6" s="22" t="s">
        <v>25</v>
      </c>
      <c r="D6" s="22" t="s">
        <v>25</v>
      </c>
      <c r="E6" s="22" t="s">
        <v>26</v>
      </c>
      <c r="F6" s="23" t="s">
        <v>28</v>
      </c>
    </row>
    <row r="7" spans="1:11" x14ac:dyDescent="0.25">
      <c r="A7" s="41" t="s">
        <v>21</v>
      </c>
      <c r="B7" s="42" t="s">
        <v>29</v>
      </c>
      <c r="C7" s="43"/>
      <c r="D7" s="43"/>
      <c r="E7" s="43"/>
      <c r="F7" s="44"/>
    </row>
    <row r="8" spans="1:11" x14ac:dyDescent="0.25">
      <c r="A8" s="4" t="s">
        <v>4</v>
      </c>
      <c r="B8" s="5"/>
      <c r="C8" s="5"/>
      <c r="D8" s="5"/>
      <c r="E8" s="5"/>
      <c r="F8" s="5"/>
      <c r="G8" s="5"/>
      <c r="H8" s="5"/>
      <c r="I8" s="5"/>
      <c r="J8" s="5"/>
      <c r="K8" s="5"/>
    </row>
    <row r="9" spans="1:11" x14ac:dyDescent="0.25">
      <c r="A9" s="24" t="s">
        <v>5</v>
      </c>
      <c r="B9" s="7"/>
      <c r="C9" s="7"/>
      <c r="D9" s="28" t="s">
        <v>13</v>
      </c>
      <c r="E9" s="28" t="s">
        <v>14</v>
      </c>
      <c r="F9" s="28" t="s">
        <v>72</v>
      </c>
      <c r="G9" s="28" t="s">
        <v>73</v>
      </c>
      <c r="H9" s="28" t="s">
        <v>74</v>
      </c>
      <c r="I9" s="28" t="s">
        <v>75</v>
      </c>
      <c r="J9" s="28" t="s">
        <v>76</v>
      </c>
      <c r="K9" s="28" t="s">
        <v>77</v>
      </c>
    </row>
    <row r="10" spans="1:11" x14ac:dyDescent="0.25">
      <c r="A10" s="8" t="s">
        <v>6</v>
      </c>
      <c r="B10" s="9"/>
      <c r="C10" s="9"/>
      <c r="D10" s="35">
        <v>2</v>
      </c>
      <c r="E10" s="35">
        <v>3.4999999999987305E-2</v>
      </c>
      <c r="F10" s="48">
        <v>3.8486720051591938E-3</v>
      </c>
      <c r="G10" s="37">
        <v>0</v>
      </c>
      <c r="H10" s="37">
        <v>0</v>
      </c>
      <c r="I10" s="37">
        <v>0</v>
      </c>
      <c r="J10" s="37">
        <v>0</v>
      </c>
      <c r="K10" s="37">
        <v>0</v>
      </c>
    </row>
    <row r="11" spans="1:11" x14ac:dyDescent="0.25">
      <c r="A11" s="15" t="s">
        <v>7</v>
      </c>
      <c r="B11" s="16"/>
      <c r="C11" s="16" t="s">
        <v>12</v>
      </c>
      <c r="D11" s="16"/>
      <c r="E11" s="16"/>
      <c r="F11" s="36">
        <f>PI()*(E10^2)*D10</f>
        <v>7.6969020012894098E-3</v>
      </c>
      <c r="G11" s="17" t="s">
        <v>60</v>
      </c>
    </row>
    <row r="12" spans="1:11" x14ac:dyDescent="0.25">
      <c r="A12" s="56"/>
      <c r="B12" s="57"/>
      <c r="C12" s="57"/>
      <c r="D12" s="57"/>
      <c r="E12" s="57"/>
      <c r="F12" s="57"/>
      <c r="G12" s="58"/>
    </row>
    <row r="13" spans="1:11" x14ac:dyDescent="0.25">
      <c r="A13" s="10" t="s">
        <v>3</v>
      </c>
      <c r="B13" s="11"/>
      <c r="C13" s="25"/>
      <c r="D13" s="25"/>
      <c r="E13" s="25"/>
      <c r="F13" s="25"/>
      <c r="G13" s="32" t="s">
        <v>8</v>
      </c>
    </row>
    <row r="14" spans="1:11" x14ac:dyDescent="0.25">
      <c r="A14" s="59" t="s">
        <v>78</v>
      </c>
      <c r="B14" s="11"/>
      <c r="C14" s="25" t="s">
        <v>79</v>
      </c>
      <c r="D14" s="60">
        <f>D10-2</f>
        <v>0</v>
      </c>
      <c r="E14" s="61" t="s">
        <v>9</v>
      </c>
      <c r="F14" s="25">
        <v>0</v>
      </c>
      <c r="G14" s="64">
        <f>D14-F14</f>
        <v>0</v>
      </c>
    </row>
    <row r="15" spans="1:11" x14ac:dyDescent="0.25">
      <c r="A15" s="30"/>
      <c r="B15" s="12"/>
      <c r="C15" s="26" t="s">
        <v>80</v>
      </c>
      <c r="D15" s="47">
        <f>(D10)+(2*PI()*E10)-3</f>
        <v>-0.78008851424879433</v>
      </c>
      <c r="E15" s="31" t="s">
        <v>9</v>
      </c>
      <c r="F15" s="26">
        <v>0</v>
      </c>
      <c r="G15" s="64">
        <f t="shared" ref="G15:G33" si="0">D15-F15</f>
        <v>-0.78008851424879433</v>
      </c>
    </row>
    <row r="16" spans="1:11" x14ac:dyDescent="0.25">
      <c r="A16" s="30"/>
      <c r="B16" s="12"/>
      <c r="C16" s="26" t="s">
        <v>81</v>
      </c>
      <c r="D16" s="47">
        <f>0.1-D10</f>
        <v>-1.9</v>
      </c>
      <c r="E16" s="31" t="s">
        <v>9</v>
      </c>
      <c r="F16" s="26">
        <v>0</v>
      </c>
      <c r="G16" s="64">
        <f t="shared" si="0"/>
        <v>-1.9</v>
      </c>
    </row>
    <row r="17" spans="1:7" x14ac:dyDescent="0.25">
      <c r="A17" s="30"/>
      <c r="B17" s="12"/>
      <c r="C17" s="26" t="s">
        <v>82</v>
      </c>
      <c r="D17" s="26">
        <f>0.07-(2*E10)</f>
        <v>2.5396351688300456E-14</v>
      </c>
      <c r="E17" s="31" t="s">
        <v>9</v>
      </c>
      <c r="F17" s="26">
        <v>0</v>
      </c>
      <c r="G17" s="64">
        <f t="shared" si="0"/>
        <v>2.5396351688300456E-14</v>
      </c>
    </row>
    <row r="18" spans="1:7" x14ac:dyDescent="0.25">
      <c r="A18" s="52"/>
      <c r="B18" s="12"/>
      <c r="C18" s="26" t="s">
        <v>83</v>
      </c>
      <c r="D18" s="47">
        <f>-(E10)</f>
        <v>-3.4999999999987305E-2</v>
      </c>
      <c r="E18" s="31" t="s">
        <v>9</v>
      </c>
      <c r="F18" s="26">
        <v>0</v>
      </c>
      <c r="G18" s="64">
        <f t="shared" si="0"/>
        <v>-3.4999999999987305E-2</v>
      </c>
    </row>
    <row r="19" spans="1:7" x14ac:dyDescent="0.25">
      <c r="A19" s="30"/>
      <c r="B19" s="12"/>
      <c r="C19" s="26" t="s">
        <v>84</v>
      </c>
      <c r="D19" s="47">
        <f>-(D10)</f>
        <v>-2</v>
      </c>
      <c r="E19" s="31" t="s">
        <v>9</v>
      </c>
      <c r="F19" s="26">
        <v>0</v>
      </c>
      <c r="G19" s="64">
        <f t="shared" si="0"/>
        <v>-2</v>
      </c>
    </row>
    <row r="20" spans="1:7" x14ac:dyDescent="0.25">
      <c r="A20" s="59" t="s">
        <v>85</v>
      </c>
      <c r="B20" s="11"/>
      <c r="C20" s="25" t="s">
        <v>87</v>
      </c>
      <c r="D20" s="60">
        <f>F10*(D14)</f>
        <v>0</v>
      </c>
      <c r="E20" s="61" t="s">
        <v>103</v>
      </c>
      <c r="F20" s="25">
        <v>0</v>
      </c>
      <c r="G20" s="64">
        <f t="shared" si="0"/>
        <v>0</v>
      </c>
    </row>
    <row r="21" spans="1:7" x14ac:dyDescent="0.25">
      <c r="A21" s="30" t="s">
        <v>86</v>
      </c>
      <c r="B21" s="12"/>
      <c r="C21" s="26" t="s">
        <v>88</v>
      </c>
      <c r="D21" s="47">
        <f>G10*(D15)</f>
        <v>0</v>
      </c>
      <c r="E21" s="31" t="s">
        <v>103</v>
      </c>
      <c r="F21" s="26">
        <v>0</v>
      </c>
      <c r="G21" s="64">
        <f t="shared" si="0"/>
        <v>0</v>
      </c>
    </row>
    <row r="22" spans="1:7" x14ac:dyDescent="0.25">
      <c r="A22" s="30"/>
      <c r="B22" s="12"/>
      <c r="C22" s="26" t="s">
        <v>89</v>
      </c>
      <c r="D22" s="26">
        <f>H10*(D16)</f>
        <v>0</v>
      </c>
      <c r="E22" s="31" t="s">
        <v>103</v>
      </c>
      <c r="F22" s="26">
        <v>0</v>
      </c>
      <c r="G22" s="64">
        <f t="shared" si="0"/>
        <v>0</v>
      </c>
    </row>
    <row r="23" spans="1:7" x14ac:dyDescent="0.25">
      <c r="A23" s="30"/>
      <c r="B23" s="12"/>
      <c r="C23" s="26" t="s">
        <v>90</v>
      </c>
      <c r="D23" s="26">
        <f>I10*(D17)</f>
        <v>0</v>
      </c>
      <c r="E23" s="31" t="s">
        <v>103</v>
      </c>
      <c r="F23" s="26">
        <v>0</v>
      </c>
      <c r="G23" s="64">
        <f t="shared" si="0"/>
        <v>0</v>
      </c>
    </row>
    <row r="24" spans="1:7" x14ac:dyDescent="0.25">
      <c r="A24" s="52"/>
      <c r="B24" s="12"/>
      <c r="C24" s="26" t="s">
        <v>91</v>
      </c>
      <c r="D24" s="47">
        <f>J10*(D18)</f>
        <v>0</v>
      </c>
      <c r="E24" s="31" t="s">
        <v>103</v>
      </c>
      <c r="F24" s="26">
        <v>0</v>
      </c>
      <c r="G24" s="64">
        <f t="shared" si="0"/>
        <v>0</v>
      </c>
    </row>
    <row r="25" spans="1:7" x14ac:dyDescent="0.25">
      <c r="A25" s="62"/>
      <c r="B25" s="14"/>
      <c r="C25" s="27" t="s">
        <v>92</v>
      </c>
      <c r="D25" s="46">
        <f>K10*(D19)</f>
        <v>0</v>
      </c>
      <c r="E25" s="53" t="s">
        <v>103</v>
      </c>
      <c r="F25" s="27">
        <v>0</v>
      </c>
      <c r="G25" s="64">
        <f t="shared" si="0"/>
        <v>0</v>
      </c>
    </row>
    <row r="26" spans="1:7" x14ac:dyDescent="0.25">
      <c r="A26" s="30" t="s">
        <v>93</v>
      </c>
      <c r="B26" s="12"/>
      <c r="C26" s="26" t="s">
        <v>94</v>
      </c>
      <c r="D26" s="47">
        <f>F10</f>
        <v>3.8486720051591938E-3</v>
      </c>
      <c r="E26" s="63" t="s">
        <v>104</v>
      </c>
      <c r="F26" s="26">
        <v>0</v>
      </c>
      <c r="G26" s="64">
        <f t="shared" si="0"/>
        <v>3.8486720051591938E-3</v>
      </c>
    </row>
    <row r="27" spans="1:7" x14ac:dyDescent="0.25">
      <c r="A27" s="30"/>
      <c r="B27" s="12"/>
      <c r="C27" s="26" t="s">
        <v>95</v>
      </c>
      <c r="D27" s="47">
        <f>G10</f>
        <v>0</v>
      </c>
      <c r="E27" s="63" t="s">
        <v>104</v>
      </c>
      <c r="F27" s="26">
        <v>0</v>
      </c>
      <c r="G27" s="64">
        <f t="shared" si="0"/>
        <v>0</v>
      </c>
    </row>
    <row r="28" spans="1:7" x14ac:dyDescent="0.25">
      <c r="A28" s="30"/>
      <c r="B28" s="12"/>
      <c r="C28" s="26" t="s">
        <v>96</v>
      </c>
      <c r="D28" s="47">
        <f>H10</f>
        <v>0</v>
      </c>
      <c r="E28" s="63" t="s">
        <v>104</v>
      </c>
      <c r="F28" s="26">
        <v>0</v>
      </c>
      <c r="G28" s="64">
        <f t="shared" si="0"/>
        <v>0</v>
      </c>
    </row>
    <row r="29" spans="1:7" x14ac:dyDescent="0.25">
      <c r="A29" s="30"/>
      <c r="B29" s="12"/>
      <c r="C29" s="26" t="s">
        <v>97</v>
      </c>
      <c r="D29" s="47">
        <f>I10</f>
        <v>0</v>
      </c>
      <c r="E29" s="63" t="s">
        <v>104</v>
      </c>
      <c r="F29" s="26">
        <v>0</v>
      </c>
      <c r="G29" s="64">
        <f t="shared" si="0"/>
        <v>0</v>
      </c>
    </row>
    <row r="30" spans="1:7" x14ac:dyDescent="0.25">
      <c r="A30" s="30"/>
      <c r="B30" s="12"/>
      <c r="C30" s="26" t="s">
        <v>98</v>
      </c>
      <c r="D30" s="47">
        <f>J10</f>
        <v>0</v>
      </c>
      <c r="E30" s="63" t="s">
        <v>104</v>
      </c>
      <c r="F30" s="26">
        <v>0</v>
      </c>
      <c r="G30" s="64">
        <f t="shared" si="0"/>
        <v>0</v>
      </c>
    </row>
    <row r="31" spans="1:7" x14ac:dyDescent="0.25">
      <c r="A31" s="62"/>
      <c r="B31" s="14"/>
      <c r="C31" s="27" t="s">
        <v>99</v>
      </c>
      <c r="D31" s="46">
        <f>K10</f>
        <v>0</v>
      </c>
      <c r="E31" s="63" t="s">
        <v>104</v>
      </c>
      <c r="F31" s="27">
        <v>0</v>
      </c>
      <c r="G31" s="64">
        <f t="shared" si="0"/>
        <v>0</v>
      </c>
    </row>
    <row r="32" spans="1:7" x14ac:dyDescent="0.25">
      <c r="A32" s="59" t="s">
        <v>45</v>
      </c>
      <c r="B32" s="11"/>
      <c r="C32" s="25" t="s">
        <v>101</v>
      </c>
      <c r="D32" s="25">
        <f>(2*PI()*D10*E10)-(2*PI()*G10)+(2*I10)+J10</f>
        <v>0.43982297150241151</v>
      </c>
      <c r="E32" s="61" t="s">
        <v>103</v>
      </c>
      <c r="F32" s="25">
        <v>0</v>
      </c>
      <c r="G32" s="64">
        <f t="shared" si="0"/>
        <v>0.43982297150241151</v>
      </c>
    </row>
    <row r="33" spans="1:7" x14ac:dyDescent="0.25">
      <c r="A33" s="62" t="s">
        <v>100</v>
      </c>
      <c r="B33" s="14"/>
      <c r="C33" s="27" t="s">
        <v>102</v>
      </c>
      <c r="D33" s="27">
        <f>(PI()*(E10^2))-F10-G10+H10+K10</f>
        <v>-2.2100451448894484E-7</v>
      </c>
      <c r="E33" s="53" t="s">
        <v>105</v>
      </c>
      <c r="F33" s="27">
        <v>0</v>
      </c>
      <c r="G33" s="65">
        <f t="shared" si="0"/>
        <v>-2.2100451448894484E-7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showGridLines="0" workbookViewId="0">
      <selection activeCell="P17" sqref="P17"/>
    </sheetView>
  </sheetViews>
  <sheetFormatPr defaultRowHeight="15" x14ac:dyDescent="0.25"/>
  <cols>
    <col min="1" max="1" width="2.28515625" customWidth="1"/>
    <col min="2" max="2" width="6.28515625" bestFit="1" customWidth="1"/>
    <col min="3" max="3" width="11.28515625" bestFit="1" customWidth="1"/>
    <col min="4" max="5" width="12" bestFit="1" customWidth="1"/>
  </cols>
  <sheetData>
    <row r="1" spans="1:5" x14ac:dyDescent="0.25">
      <c r="A1" s="2" t="s">
        <v>65</v>
      </c>
    </row>
    <row r="2" spans="1:5" x14ac:dyDescent="0.25">
      <c r="A2" s="2" t="s">
        <v>66</v>
      </c>
    </row>
    <row r="3" spans="1:5" x14ac:dyDescent="0.25">
      <c r="A3" s="2" t="s">
        <v>67</v>
      </c>
    </row>
    <row r="6" spans="1:5" ht="15.75" thickBot="1" x14ac:dyDescent="0.3">
      <c r="A6" t="s">
        <v>39</v>
      </c>
    </row>
    <row r="7" spans="1:5" x14ac:dyDescent="0.25">
      <c r="B7" s="54"/>
      <c r="C7" s="54"/>
      <c r="D7" s="54" t="s">
        <v>42</v>
      </c>
      <c r="E7" s="54" t="s">
        <v>44</v>
      </c>
    </row>
    <row r="8" spans="1:5" ht="15.75" thickBot="1" x14ac:dyDescent="0.3">
      <c r="B8" s="55" t="s">
        <v>40</v>
      </c>
      <c r="C8" s="55" t="s">
        <v>41</v>
      </c>
      <c r="D8" s="55" t="s">
        <v>43</v>
      </c>
      <c r="E8" s="55" t="s">
        <v>45</v>
      </c>
    </row>
    <row r="9" spans="1:5" x14ac:dyDescent="0.25">
      <c r="B9" s="48" t="s">
        <v>49</v>
      </c>
      <c r="C9" s="48" t="s">
        <v>50</v>
      </c>
      <c r="D9" s="48">
        <v>0.99999869894244175</v>
      </c>
      <c r="E9" s="48">
        <v>0</v>
      </c>
    </row>
    <row r="10" spans="1:5" x14ac:dyDescent="0.25">
      <c r="B10" s="48" t="s">
        <v>51</v>
      </c>
      <c r="C10" s="48" t="s">
        <v>68</v>
      </c>
      <c r="D10" s="48">
        <v>0.49999876156144224</v>
      </c>
      <c r="E10" s="48">
        <v>0</v>
      </c>
    </row>
    <row r="11" spans="1:5" ht="15.75" thickBot="1" x14ac:dyDescent="0.3">
      <c r="B11" s="49" t="s">
        <v>69</v>
      </c>
      <c r="C11" s="49" t="s">
        <v>70</v>
      </c>
      <c r="D11" s="49">
        <v>0.50000187969159038</v>
      </c>
      <c r="E11" s="49">
        <v>0</v>
      </c>
    </row>
    <row r="13" spans="1:5" ht="15.75" thickBot="1" x14ac:dyDescent="0.3">
      <c r="A13" t="s">
        <v>46</v>
      </c>
    </row>
    <row r="14" spans="1:5" x14ac:dyDescent="0.25">
      <c r="B14" s="54"/>
      <c r="C14" s="54"/>
      <c r="D14" s="54" t="s">
        <v>42</v>
      </c>
      <c r="E14" s="54" t="s">
        <v>47</v>
      </c>
    </row>
    <row r="15" spans="1:5" ht="15.75" thickBot="1" x14ac:dyDescent="0.3">
      <c r="B15" s="55" t="s">
        <v>40</v>
      </c>
      <c r="C15" s="55" t="s">
        <v>41</v>
      </c>
      <c r="D15" s="55" t="s">
        <v>43</v>
      </c>
      <c r="E15" s="55" t="s">
        <v>48</v>
      </c>
    </row>
    <row r="16" spans="1:5" x14ac:dyDescent="0.25">
      <c r="B16" s="48" t="s">
        <v>53</v>
      </c>
      <c r="C16" s="48" t="s">
        <v>13</v>
      </c>
      <c r="D16" s="48">
        <v>0.99999869894244175</v>
      </c>
      <c r="E16" s="48">
        <v>0</v>
      </c>
    </row>
    <row r="17" spans="2:5" x14ac:dyDescent="0.25">
      <c r="B17" s="48" t="s">
        <v>54</v>
      </c>
      <c r="C17" s="48" t="s">
        <v>64</v>
      </c>
      <c r="D17" s="48">
        <v>2.9999999814485072</v>
      </c>
      <c r="E17" s="48">
        <v>0.24999906930142224</v>
      </c>
    </row>
    <row r="18" spans="2:5" x14ac:dyDescent="0.25">
      <c r="B18" s="48" t="s">
        <v>55</v>
      </c>
      <c r="C18" s="48" t="s">
        <v>13</v>
      </c>
      <c r="D18" s="48">
        <v>0.99999869894244175</v>
      </c>
      <c r="E18" s="48">
        <v>0</v>
      </c>
    </row>
    <row r="19" spans="2:5" x14ac:dyDescent="0.25">
      <c r="B19" s="48" t="s">
        <v>56</v>
      </c>
      <c r="C19" s="48" t="s">
        <v>62</v>
      </c>
      <c r="D19" s="48">
        <v>0.50000187969159038</v>
      </c>
      <c r="E19" s="48">
        <v>0</v>
      </c>
    </row>
    <row r="20" spans="2:5" x14ac:dyDescent="0.25">
      <c r="B20" s="48" t="s">
        <v>57</v>
      </c>
      <c r="C20" s="48" t="s">
        <v>61</v>
      </c>
      <c r="D20" s="48">
        <v>0.49999876156144224</v>
      </c>
      <c r="E20" s="48">
        <v>0</v>
      </c>
    </row>
    <row r="21" spans="2:5" x14ac:dyDescent="0.25">
      <c r="B21" s="48" t="s">
        <v>58</v>
      </c>
      <c r="C21" s="48" t="s">
        <v>62</v>
      </c>
      <c r="D21" s="48">
        <v>0.50000187969159038</v>
      </c>
      <c r="E21" s="48">
        <v>0</v>
      </c>
    </row>
    <row r="22" spans="2:5" x14ac:dyDescent="0.25">
      <c r="B22" s="48" t="s">
        <v>59</v>
      </c>
      <c r="C22" s="48" t="s">
        <v>13</v>
      </c>
      <c r="D22" s="48">
        <v>0.99999869894244175</v>
      </c>
      <c r="E22" s="48">
        <v>0</v>
      </c>
    </row>
    <row r="23" spans="2:5" ht="15.75" thickBot="1" x14ac:dyDescent="0.3">
      <c r="B23" s="49" t="s">
        <v>71</v>
      </c>
      <c r="C23" s="49" t="s">
        <v>61</v>
      </c>
      <c r="D23" s="49">
        <v>0.49999876156144224</v>
      </c>
      <c r="E23" s="4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7"/>
  <sheetViews>
    <sheetView workbookViewId="0">
      <selection activeCell="C26" sqref="C26"/>
    </sheetView>
  </sheetViews>
  <sheetFormatPr defaultRowHeight="15" x14ac:dyDescent="0.25"/>
  <cols>
    <col min="1" max="1" width="10.140625" customWidth="1"/>
    <col min="6" max="6" width="12.28515625" customWidth="1"/>
    <col min="7" max="7" width="5.42578125" customWidth="1"/>
    <col min="9" max="9" width="7.28515625" customWidth="1"/>
    <col min="10" max="10" width="13.85546875" customWidth="1"/>
    <col min="12" max="12" width="7.28515625" customWidth="1"/>
    <col min="13" max="13" width="11.28515625" customWidth="1"/>
    <col min="14" max="14" width="10.42578125" customWidth="1"/>
  </cols>
  <sheetData>
    <row r="1" spans="1:14" x14ac:dyDescent="0.25">
      <c r="A1" s="3" t="s">
        <v>11</v>
      </c>
    </row>
    <row r="2" spans="1:14" x14ac:dyDescent="0.25">
      <c r="A2" s="2" t="s">
        <v>0</v>
      </c>
    </row>
    <row r="3" spans="1:14" x14ac:dyDescent="0.25">
      <c r="A3" s="2" t="s">
        <v>1</v>
      </c>
    </row>
    <row r="5" spans="1:14" x14ac:dyDescent="0.25">
      <c r="A5" s="21" t="s">
        <v>2</v>
      </c>
      <c r="B5" s="39" t="s">
        <v>17</v>
      </c>
      <c r="C5" s="39" t="s">
        <v>18</v>
      </c>
      <c r="D5" s="39" t="s">
        <v>19</v>
      </c>
      <c r="E5" s="39" t="s">
        <v>20</v>
      </c>
      <c r="F5" s="45" t="s">
        <v>21</v>
      </c>
      <c r="H5" s="10" t="s">
        <v>3</v>
      </c>
      <c r="I5" s="11"/>
      <c r="J5" s="25"/>
      <c r="K5" s="25"/>
      <c r="L5" s="25"/>
      <c r="M5" s="25"/>
      <c r="N5" s="32" t="s">
        <v>8</v>
      </c>
    </row>
    <row r="6" spans="1:14" x14ac:dyDescent="0.25">
      <c r="A6" s="40" t="s">
        <v>15</v>
      </c>
      <c r="B6" s="22" t="s">
        <v>22</v>
      </c>
      <c r="C6" s="22" t="s">
        <v>23</v>
      </c>
      <c r="D6" s="22" t="s">
        <v>24</v>
      </c>
      <c r="E6" s="22" t="s">
        <v>25</v>
      </c>
      <c r="F6" s="23" t="s">
        <v>25</v>
      </c>
      <c r="H6" s="30" t="s">
        <v>30</v>
      </c>
      <c r="I6" s="12"/>
      <c r="J6" s="26" t="s">
        <v>13</v>
      </c>
      <c r="K6" s="47">
        <f>D14</f>
        <v>0.99999869894244175</v>
      </c>
      <c r="L6" s="31" t="s">
        <v>9</v>
      </c>
      <c r="M6" s="26">
        <v>2</v>
      </c>
      <c r="N6" s="33">
        <f>K6-M6</f>
        <v>-1.0000013010575581</v>
      </c>
    </row>
    <row r="7" spans="1:14" x14ac:dyDescent="0.25">
      <c r="A7" s="40" t="s">
        <v>16</v>
      </c>
      <c r="B7" s="22" t="s">
        <v>27</v>
      </c>
      <c r="C7" s="22" t="s">
        <v>25</v>
      </c>
      <c r="D7" s="22" t="s">
        <v>25</v>
      </c>
      <c r="E7" s="22" t="s">
        <v>26</v>
      </c>
      <c r="F7" s="23" t="s">
        <v>28</v>
      </c>
      <c r="H7" s="30" t="s">
        <v>21</v>
      </c>
      <c r="I7" s="12"/>
      <c r="J7" s="26" t="s">
        <v>64</v>
      </c>
      <c r="K7" s="47">
        <f>D14+2*(E14+F14)</f>
        <v>2.9999999814485072</v>
      </c>
      <c r="L7" s="31" t="s">
        <v>9</v>
      </c>
      <c r="M7" s="26">
        <v>3</v>
      </c>
      <c r="N7" s="33">
        <f t="shared" ref="N7:N12" si="0">K7-M7</f>
        <v>-1.8551492786400559E-8</v>
      </c>
    </row>
    <row r="8" spans="1:14" x14ac:dyDescent="0.25">
      <c r="A8" s="41" t="s">
        <v>21</v>
      </c>
      <c r="B8" s="42" t="s">
        <v>29</v>
      </c>
      <c r="C8" s="43"/>
      <c r="D8" s="43"/>
      <c r="E8" s="43"/>
      <c r="F8" s="44"/>
      <c r="H8" s="30" t="s">
        <v>31</v>
      </c>
      <c r="I8" s="12"/>
      <c r="J8" s="26" t="s">
        <v>13</v>
      </c>
      <c r="K8" s="47">
        <f>D14</f>
        <v>0.99999869894244175</v>
      </c>
      <c r="L8" s="31" t="s">
        <v>10</v>
      </c>
      <c r="M8" s="26">
        <v>0.1</v>
      </c>
      <c r="N8" s="33">
        <f t="shared" si="0"/>
        <v>0.89999869894244178</v>
      </c>
    </row>
    <row r="9" spans="1:14" x14ac:dyDescent="0.25">
      <c r="B9" s="1"/>
      <c r="H9" s="30" t="s">
        <v>18</v>
      </c>
      <c r="I9" s="12"/>
      <c r="J9" s="26" t="s">
        <v>62</v>
      </c>
      <c r="K9" s="47">
        <f>F14</f>
        <v>0.50000187969159038</v>
      </c>
      <c r="L9" s="31" t="s">
        <v>10</v>
      </c>
      <c r="M9" s="26">
        <v>1E-3</v>
      </c>
      <c r="N9" s="33">
        <f t="shared" si="0"/>
        <v>0.49900187969159038</v>
      </c>
    </row>
    <row r="10" spans="1:14" x14ac:dyDescent="0.25">
      <c r="B10" s="1"/>
      <c r="H10" s="30" t="s">
        <v>19</v>
      </c>
      <c r="I10" s="12"/>
      <c r="J10" s="26" t="s">
        <v>61</v>
      </c>
      <c r="K10" s="26">
        <f>E14</f>
        <v>0.49999876156144224</v>
      </c>
      <c r="L10" s="31" t="s">
        <v>10</v>
      </c>
      <c r="M10" s="26">
        <v>7.0000000000000007E-2</v>
      </c>
      <c r="N10" s="33">
        <f t="shared" si="0"/>
        <v>0.42999876156144223</v>
      </c>
    </row>
    <row r="11" spans="1:14" x14ac:dyDescent="0.25">
      <c r="H11" s="30" t="s">
        <v>32</v>
      </c>
      <c r="I11" s="12"/>
      <c r="J11" s="26" t="s">
        <v>62</v>
      </c>
      <c r="K11" s="47">
        <f>F14</f>
        <v>0.50000187969159038</v>
      </c>
      <c r="L11" s="31" t="s">
        <v>10</v>
      </c>
      <c r="M11" s="26">
        <v>0</v>
      </c>
      <c r="N11" s="33">
        <f t="shared" si="0"/>
        <v>0.50000187969159038</v>
      </c>
    </row>
    <row r="12" spans="1:14" x14ac:dyDescent="0.25">
      <c r="A12" s="4" t="s">
        <v>4</v>
      </c>
      <c r="B12" s="5"/>
      <c r="C12" s="5"/>
      <c r="D12" s="5"/>
      <c r="E12" s="5"/>
      <c r="F12" s="6"/>
      <c r="H12" s="52"/>
      <c r="I12" s="12"/>
      <c r="J12" s="26" t="s">
        <v>13</v>
      </c>
      <c r="K12" s="47">
        <f>D14</f>
        <v>0.99999869894244175</v>
      </c>
      <c r="L12" s="31" t="s">
        <v>10</v>
      </c>
      <c r="M12" s="26">
        <v>0</v>
      </c>
      <c r="N12" s="33">
        <f t="shared" si="0"/>
        <v>0.99999869894244175</v>
      </c>
    </row>
    <row r="13" spans="1:14" x14ac:dyDescent="0.25">
      <c r="A13" s="24" t="s">
        <v>5</v>
      </c>
      <c r="B13" s="7"/>
      <c r="C13" s="7"/>
      <c r="D13" s="28" t="s">
        <v>13</v>
      </c>
      <c r="E13" s="28" t="s">
        <v>61</v>
      </c>
      <c r="F13" s="29" t="s">
        <v>62</v>
      </c>
      <c r="H13" s="13"/>
      <c r="I13" s="14"/>
      <c r="J13" s="27" t="s">
        <v>61</v>
      </c>
      <c r="K13" s="46">
        <f>E14</f>
        <v>0.49999876156144224</v>
      </c>
      <c r="L13" s="53" t="s">
        <v>10</v>
      </c>
      <c r="M13" s="27">
        <v>0</v>
      </c>
      <c r="N13" s="34">
        <f t="shared" ref="N13" si="1">K13-M13</f>
        <v>0.49999876156144224</v>
      </c>
    </row>
    <row r="14" spans="1:14" x14ac:dyDescent="0.25">
      <c r="A14" s="8" t="s">
        <v>6</v>
      </c>
      <c r="B14" s="9"/>
      <c r="C14" s="9"/>
      <c r="D14" s="37">
        <v>0.99999869894244175</v>
      </c>
      <c r="E14" s="35">
        <v>0.49999876156144224</v>
      </c>
      <c r="F14" s="38">
        <v>0.50000187969159038</v>
      </c>
    </row>
    <row r="16" spans="1:14" x14ac:dyDescent="0.25">
      <c r="A16" s="15" t="s">
        <v>7</v>
      </c>
      <c r="B16" s="16"/>
      <c r="C16" s="16" t="s">
        <v>63</v>
      </c>
      <c r="D16" s="16"/>
      <c r="E16" s="16"/>
      <c r="F16" s="36">
        <f>D14*E14*F14</f>
        <v>0.24999999535938172</v>
      </c>
      <c r="G16" s="17" t="s">
        <v>60</v>
      </c>
    </row>
    <row r="17" spans="1:7" x14ac:dyDescent="0.25">
      <c r="A17" s="18"/>
      <c r="B17" s="19"/>
      <c r="C17" s="19"/>
      <c r="D17" s="19"/>
      <c r="E17" s="19"/>
      <c r="F17" s="19"/>
      <c r="G17" s="20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showGridLines="0" workbookViewId="0"/>
  </sheetViews>
  <sheetFormatPr defaultRowHeight="15" x14ac:dyDescent="0.25"/>
  <cols>
    <col min="1" max="1" width="2.28515625" customWidth="1"/>
    <col min="2" max="2" width="6.28515625" bestFit="1" customWidth="1"/>
    <col min="3" max="3" width="18.42578125" bestFit="1" customWidth="1"/>
    <col min="4" max="5" width="12.7109375" bestFit="1" customWidth="1"/>
  </cols>
  <sheetData>
    <row r="1" spans="1:5" x14ac:dyDescent="0.25">
      <c r="A1" s="2" t="s">
        <v>65</v>
      </c>
    </row>
    <row r="2" spans="1:5" x14ac:dyDescent="0.25">
      <c r="A2" s="2" t="s">
        <v>161</v>
      </c>
    </row>
    <row r="3" spans="1:5" x14ac:dyDescent="0.25">
      <c r="A3" s="2" t="s">
        <v>162</v>
      </c>
    </row>
    <row r="6" spans="1:5" ht="15.75" thickBot="1" x14ac:dyDescent="0.3">
      <c r="A6" t="s">
        <v>39</v>
      </c>
    </row>
    <row r="7" spans="1:5" x14ac:dyDescent="0.25">
      <c r="B7" s="70"/>
      <c r="C7" s="70"/>
      <c r="D7" s="70" t="s">
        <v>42</v>
      </c>
      <c r="E7" s="70" t="s">
        <v>44</v>
      </c>
    </row>
    <row r="8" spans="1:5" ht="15.75" thickBot="1" x14ac:dyDescent="0.3">
      <c r="B8" s="71" t="s">
        <v>40</v>
      </c>
      <c r="C8" s="71" t="s">
        <v>41</v>
      </c>
      <c r="D8" s="71" t="s">
        <v>43</v>
      </c>
      <c r="E8" s="71" t="s">
        <v>45</v>
      </c>
    </row>
    <row r="9" spans="1:5" x14ac:dyDescent="0.25">
      <c r="B9" s="48" t="s">
        <v>163</v>
      </c>
      <c r="C9" s="48" t="s">
        <v>50</v>
      </c>
      <c r="D9" s="48">
        <v>1.0000063972924753</v>
      </c>
      <c r="E9" s="48">
        <v>0</v>
      </c>
    </row>
    <row r="10" spans="1:5" x14ac:dyDescent="0.25">
      <c r="B10" s="48" t="s">
        <v>164</v>
      </c>
      <c r="C10" s="48" t="s">
        <v>68</v>
      </c>
      <c r="D10" s="48">
        <v>0.49998941896879401</v>
      </c>
      <c r="E10" s="48">
        <v>0</v>
      </c>
    </row>
    <row r="11" spans="1:5" x14ac:dyDescent="0.25">
      <c r="B11" s="48" t="s">
        <v>165</v>
      </c>
      <c r="C11" s="48" t="s">
        <v>70</v>
      </c>
      <c r="D11" s="48">
        <v>0.50000738238550269</v>
      </c>
      <c r="E11" s="48">
        <v>0</v>
      </c>
    </row>
    <row r="12" spans="1:5" x14ac:dyDescent="0.25">
      <c r="B12" s="48" t="s">
        <v>166</v>
      </c>
      <c r="C12" s="48" t="s">
        <v>167</v>
      </c>
      <c r="D12" s="48">
        <v>0</v>
      </c>
      <c r="E12" s="48">
        <v>0</v>
      </c>
    </row>
    <row r="13" spans="1:5" x14ac:dyDescent="0.25">
      <c r="B13" s="48" t="s">
        <v>168</v>
      </c>
      <c r="C13" s="48" t="s">
        <v>169</v>
      </c>
      <c r="D13" s="48">
        <v>0.24999630928135247</v>
      </c>
      <c r="E13" s="48">
        <v>0</v>
      </c>
    </row>
    <row r="14" spans="1:5" x14ac:dyDescent="0.25">
      <c r="B14" s="48" t="s">
        <v>170</v>
      </c>
      <c r="C14" s="48" t="s">
        <v>171</v>
      </c>
      <c r="D14" s="48">
        <v>0</v>
      </c>
      <c r="E14" s="48">
        <v>0</v>
      </c>
    </row>
    <row r="15" spans="1:5" x14ac:dyDescent="0.25">
      <c r="B15" s="48" t="s">
        <v>172</v>
      </c>
      <c r="C15" s="48" t="s">
        <v>173</v>
      </c>
      <c r="D15" s="48">
        <v>0</v>
      </c>
      <c r="E15" s="48">
        <v>0</v>
      </c>
    </row>
    <row r="16" spans="1:5" ht="15.75" thickBot="1" x14ac:dyDescent="0.3">
      <c r="B16" s="49" t="s">
        <v>59</v>
      </c>
      <c r="C16" s="49" t="s">
        <v>174</v>
      </c>
      <c r="D16" s="49">
        <v>0</v>
      </c>
      <c r="E16" s="49">
        <v>0</v>
      </c>
    </row>
    <row r="18" spans="1:5" ht="15.75" thickBot="1" x14ac:dyDescent="0.3">
      <c r="A18" t="s">
        <v>46</v>
      </c>
    </row>
    <row r="19" spans="1:5" x14ac:dyDescent="0.25">
      <c r="B19" s="70"/>
      <c r="C19" s="70"/>
      <c r="D19" s="70" t="s">
        <v>42</v>
      </c>
      <c r="E19" s="70" t="s">
        <v>47</v>
      </c>
    </row>
    <row r="20" spans="1:5" ht="15.75" thickBot="1" x14ac:dyDescent="0.3">
      <c r="B20" s="71" t="s">
        <v>40</v>
      </c>
      <c r="C20" s="71" t="s">
        <v>41</v>
      </c>
      <c r="D20" s="71" t="s">
        <v>43</v>
      </c>
      <c r="E20" s="71" t="s">
        <v>48</v>
      </c>
    </row>
    <row r="21" spans="1:5" x14ac:dyDescent="0.25">
      <c r="B21" s="48" t="s">
        <v>117</v>
      </c>
      <c r="C21" s="48" t="s">
        <v>112</v>
      </c>
      <c r="D21" s="48">
        <v>-0.99999360270752469</v>
      </c>
      <c r="E21" s="48">
        <v>0</v>
      </c>
    </row>
    <row r="22" spans="1:5" x14ac:dyDescent="0.25">
      <c r="B22" s="48" t="s">
        <v>119</v>
      </c>
      <c r="C22" s="48" t="s">
        <v>175</v>
      </c>
      <c r="D22" s="48">
        <v>1.0684786388992507E-12</v>
      </c>
      <c r="E22" s="48">
        <v>-0.49999534157429237</v>
      </c>
    </row>
    <row r="23" spans="1:5" x14ac:dyDescent="0.25">
      <c r="B23" s="48" t="s">
        <v>121</v>
      </c>
      <c r="C23" s="48" t="s">
        <v>116</v>
      </c>
      <c r="D23" s="48">
        <v>-0.90000639729247534</v>
      </c>
      <c r="E23" s="48">
        <v>0</v>
      </c>
    </row>
    <row r="24" spans="1:5" x14ac:dyDescent="0.25">
      <c r="B24" s="48" t="s">
        <v>123</v>
      </c>
      <c r="C24" s="48" t="s">
        <v>176</v>
      </c>
      <c r="D24" s="48">
        <v>-0.49900738238550268</v>
      </c>
      <c r="E24" s="48">
        <v>0</v>
      </c>
    </row>
    <row r="25" spans="1:5" x14ac:dyDescent="0.25">
      <c r="B25" s="48" t="s">
        <v>125</v>
      </c>
      <c r="C25" s="48" t="s">
        <v>177</v>
      </c>
      <c r="D25" s="48">
        <v>-0.429989418968794</v>
      </c>
      <c r="E25" s="48">
        <v>0</v>
      </c>
    </row>
    <row r="26" spans="1:5" x14ac:dyDescent="0.25">
      <c r="B26" s="48" t="s">
        <v>127</v>
      </c>
      <c r="C26" s="48" t="s">
        <v>124</v>
      </c>
      <c r="D26" s="48">
        <v>0</v>
      </c>
      <c r="E26" s="48">
        <v>-0.99999509387486474</v>
      </c>
    </row>
    <row r="27" spans="1:5" x14ac:dyDescent="0.25">
      <c r="B27" s="48" t="s">
        <v>129</v>
      </c>
      <c r="C27" s="48" t="s">
        <v>178</v>
      </c>
      <c r="D27" s="48">
        <v>2.671157162707756E-13</v>
      </c>
      <c r="E27" s="48">
        <v>-0.99998248756273123</v>
      </c>
    </row>
    <row r="28" spans="1:5" x14ac:dyDescent="0.25">
      <c r="B28" s="48" t="s">
        <v>131</v>
      </c>
      <c r="C28" s="48" t="s">
        <v>128</v>
      </c>
      <c r="D28" s="48">
        <v>0</v>
      </c>
      <c r="E28" s="48">
        <v>0</v>
      </c>
    </row>
    <row r="29" spans="1:5" x14ac:dyDescent="0.25">
      <c r="B29" s="48" t="s">
        <v>133</v>
      </c>
      <c r="C29" s="48" t="s">
        <v>179</v>
      </c>
      <c r="D29" s="48">
        <v>0</v>
      </c>
      <c r="E29" s="48">
        <v>0</v>
      </c>
    </row>
    <row r="30" spans="1:5" x14ac:dyDescent="0.25">
      <c r="B30" s="48" t="s">
        <v>135</v>
      </c>
      <c r="C30" s="48" t="s">
        <v>180</v>
      </c>
      <c r="D30" s="48">
        <v>0</v>
      </c>
      <c r="E30" s="48">
        <v>0</v>
      </c>
    </row>
    <row r="31" spans="1:5" x14ac:dyDescent="0.25">
      <c r="B31" s="48" t="s">
        <v>137</v>
      </c>
      <c r="C31" s="48" t="s">
        <v>136</v>
      </c>
      <c r="D31" s="48">
        <v>0</v>
      </c>
      <c r="E31" s="48">
        <v>0.99999867013536614</v>
      </c>
    </row>
    <row r="32" spans="1:5" x14ac:dyDescent="0.25">
      <c r="B32" s="48" t="s">
        <v>139</v>
      </c>
      <c r="C32" s="48" t="s">
        <v>138</v>
      </c>
      <c r="D32" s="48">
        <v>0.24999630928135247</v>
      </c>
      <c r="E32" s="48">
        <v>0</v>
      </c>
    </row>
    <row r="33" spans="2:5" x14ac:dyDescent="0.25">
      <c r="B33" s="48" t="s">
        <v>141</v>
      </c>
      <c r="C33" s="48" t="s">
        <v>140</v>
      </c>
      <c r="D33" s="48">
        <v>0</v>
      </c>
      <c r="E33" s="48">
        <v>-0.99999867013536614</v>
      </c>
    </row>
    <row r="34" spans="2:5" x14ac:dyDescent="0.25">
      <c r="B34" s="48" t="s">
        <v>143</v>
      </c>
      <c r="C34" s="48" t="s">
        <v>181</v>
      </c>
      <c r="D34" s="48">
        <v>0</v>
      </c>
      <c r="E34" s="48">
        <v>0.99999807408892949</v>
      </c>
    </row>
    <row r="35" spans="2:5" x14ac:dyDescent="0.25">
      <c r="B35" s="48" t="s">
        <v>145</v>
      </c>
      <c r="C35" s="48" t="s">
        <v>142</v>
      </c>
      <c r="D35" s="48">
        <v>0</v>
      </c>
      <c r="E35" s="48">
        <v>-0.49999876882356825</v>
      </c>
    </row>
    <row r="36" spans="2:5" x14ac:dyDescent="0.25">
      <c r="B36" s="48" t="s">
        <v>147</v>
      </c>
      <c r="C36" s="48" t="s">
        <v>150</v>
      </c>
      <c r="D36" s="48">
        <v>2.091317682639815E-6</v>
      </c>
      <c r="E36" s="48">
        <v>0</v>
      </c>
    </row>
    <row r="37" spans="2:5" x14ac:dyDescent="0.25">
      <c r="B37" s="48" t="s">
        <v>149</v>
      </c>
      <c r="C37" s="48" t="s">
        <v>182</v>
      </c>
      <c r="D37" s="48">
        <v>1.796251626273726E-5</v>
      </c>
      <c r="E37" s="48">
        <v>0</v>
      </c>
    </row>
    <row r="38" spans="2:5" ht="15.75" thickBot="1" x14ac:dyDescent="0.3">
      <c r="B38" s="49" t="s">
        <v>183</v>
      </c>
      <c r="C38" s="49" t="s">
        <v>184</v>
      </c>
      <c r="D38" s="49">
        <v>-1.0153632379328315E-9</v>
      </c>
      <c r="E38" s="49">
        <v>-0.99999803733759896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"/>
  <sheetViews>
    <sheetView tabSelected="1" topLeftCell="A5" workbookViewId="0">
      <selection activeCell="M18" sqref="M18"/>
    </sheetView>
  </sheetViews>
  <sheetFormatPr defaultRowHeight="15" x14ac:dyDescent="0.25"/>
  <cols>
    <col min="1" max="1" width="10.140625" customWidth="1"/>
    <col min="3" max="3" width="14" customWidth="1"/>
    <col min="6" max="6" width="12.28515625" customWidth="1"/>
    <col min="7" max="7" width="5.42578125" customWidth="1"/>
    <col min="9" max="9" width="7.28515625" customWidth="1"/>
    <col min="10" max="10" width="13.85546875" customWidth="1"/>
    <col min="12" max="12" width="7.28515625" customWidth="1"/>
    <col min="13" max="13" width="11.28515625" customWidth="1"/>
    <col min="14" max="14" width="10.42578125" customWidth="1"/>
  </cols>
  <sheetData>
    <row r="1" spans="1:11" x14ac:dyDescent="0.25">
      <c r="A1" s="3" t="s">
        <v>11</v>
      </c>
    </row>
    <row r="2" spans="1:11" x14ac:dyDescent="0.25">
      <c r="A2" s="2" t="s">
        <v>0</v>
      </c>
    </row>
    <row r="3" spans="1:11" x14ac:dyDescent="0.25">
      <c r="A3" s="2" t="s">
        <v>1</v>
      </c>
    </row>
    <row r="5" spans="1:11" x14ac:dyDescent="0.25">
      <c r="A5" s="21" t="s">
        <v>2</v>
      </c>
      <c r="B5" s="39" t="s">
        <v>17</v>
      </c>
      <c r="C5" s="39" t="s">
        <v>18</v>
      </c>
      <c r="D5" s="39" t="s">
        <v>19</v>
      </c>
      <c r="E5" s="39" t="s">
        <v>20</v>
      </c>
      <c r="F5" s="45" t="s">
        <v>21</v>
      </c>
    </row>
    <row r="6" spans="1:11" x14ac:dyDescent="0.25">
      <c r="A6" s="40" t="s">
        <v>15</v>
      </c>
      <c r="B6" s="22" t="s">
        <v>22</v>
      </c>
      <c r="C6" s="22" t="s">
        <v>23</v>
      </c>
      <c r="D6" s="22" t="s">
        <v>24</v>
      </c>
      <c r="E6" s="22" t="s">
        <v>25</v>
      </c>
      <c r="F6" s="23" t="s">
        <v>25</v>
      </c>
    </row>
    <row r="7" spans="1:11" x14ac:dyDescent="0.25">
      <c r="A7" s="40" t="s">
        <v>16</v>
      </c>
      <c r="B7" s="22" t="s">
        <v>27</v>
      </c>
      <c r="C7" s="22" t="s">
        <v>25</v>
      </c>
      <c r="D7" s="22" t="s">
        <v>25</v>
      </c>
      <c r="E7" s="22" t="s">
        <v>26</v>
      </c>
      <c r="F7" s="23" t="s">
        <v>28</v>
      </c>
    </row>
    <row r="8" spans="1:11" x14ac:dyDescent="0.25">
      <c r="A8" s="41" t="s">
        <v>21</v>
      </c>
      <c r="B8" s="42" t="s">
        <v>29</v>
      </c>
      <c r="C8" s="43"/>
      <c r="D8" s="43"/>
      <c r="E8" s="43"/>
      <c r="F8" s="44"/>
    </row>
    <row r="9" spans="1:11" ht="9" customHeight="1" x14ac:dyDescent="0.25"/>
    <row r="10" spans="1:11" x14ac:dyDescent="0.25">
      <c r="A10" s="4" t="s">
        <v>4</v>
      </c>
      <c r="B10" s="5"/>
      <c r="C10" s="5"/>
      <c r="D10" s="5"/>
      <c r="E10" s="5"/>
      <c r="F10" s="5"/>
      <c r="G10" s="5"/>
      <c r="H10" s="5"/>
      <c r="I10" s="5"/>
      <c r="J10" s="5"/>
      <c r="K10" s="6"/>
    </row>
    <row r="11" spans="1:11" x14ac:dyDescent="0.25">
      <c r="A11" s="24" t="s">
        <v>5</v>
      </c>
      <c r="B11" s="7"/>
      <c r="C11" s="7"/>
      <c r="D11" s="28" t="s">
        <v>13</v>
      </c>
      <c r="E11" s="28" t="s">
        <v>61</v>
      </c>
      <c r="F11" s="28" t="s">
        <v>62</v>
      </c>
      <c r="G11" s="28" t="s">
        <v>94</v>
      </c>
      <c r="H11" s="28" t="s">
        <v>95</v>
      </c>
      <c r="I11" s="28" t="s">
        <v>96</v>
      </c>
      <c r="J11" s="28" t="s">
        <v>160</v>
      </c>
      <c r="K11" s="29" t="s">
        <v>97</v>
      </c>
    </row>
    <row r="12" spans="1:11" x14ac:dyDescent="0.25">
      <c r="A12" s="8" t="s">
        <v>6</v>
      </c>
      <c r="B12" s="9"/>
      <c r="C12" s="9"/>
      <c r="D12" s="37">
        <v>1.0000063972924753</v>
      </c>
      <c r="E12" s="35">
        <v>0.49998941896879401</v>
      </c>
      <c r="F12" s="37">
        <v>0.50000738238550269</v>
      </c>
      <c r="G12" s="35">
        <v>0</v>
      </c>
      <c r="H12" s="35">
        <v>0.24999630928135247</v>
      </c>
      <c r="I12" s="35">
        <v>0</v>
      </c>
      <c r="J12" s="35">
        <v>0</v>
      </c>
      <c r="K12" s="72">
        <v>0</v>
      </c>
    </row>
    <row r="13" spans="1:11" ht="6.75" customHeight="1" x14ac:dyDescent="0.25"/>
    <row r="14" spans="1:11" x14ac:dyDescent="0.25">
      <c r="A14" s="15" t="s">
        <v>7</v>
      </c>
      <c r="B14" s="16"/>
      <c r="C14" s="16" t="s">
        <v>63</v>
      </c>
      <c r="D14" s="16"/>
      <c r="E14" s="16"/>
      <c r="F14" s="36">
        <f>D12*E12*F12</f>
        <v>0.24999999991192209</v>
      </c>
      <c r="G14" s="17" t="s">
        <v>60</v>
      </c>
    </row>
    <row r="15" spans="1:11" x14ac:dyDescent="0.25">
      <c r="A15" s="18"/>
      <c r="B15" s="19"/>
      <c r="C15" s="19"/>
      <c r="D15" s="19"/>
      <c r="E15" s="19"/>
      <c r="F15" s="19"/>
      <c r="G15" s="20"/>
    </row>
    <row r="16" spans="1:11" x14ac:dyDescent="0.25">
      <c r="A16" s="10" t="s">
        <v>3</v>
      </c>
      <c r="B16" s="11"/>
      <c r="C16" s="25"/>
      <c r="D16" s="25"/>
      <c r="E16" s="25"/>
      <c r="F16" s="25"/>
      <c r="G16" s="32" t="s">
        <v>8</v>
      </c>
    </row>
    <row r="17" spans="1:7" x14ac:dyDescent="0.25">
      <c r="A17" s="59" t="s">
        <v>78</v>
      </c>
      <c r="B17" s="11"/>
      <c r="C17" s="25" t="s">
        <v>79</v>
      </c>
      <c r="D17" s="60">
        <f>D12-2</f>
        <v>-0.99999360270752469</v>
      </c>
      <c r="E17" s="61" t="s">
        <v>9</v>
      </c>
      <c r="F17" s="25">
        <v>0</v>
      </c>
      <c r="G17" s="64">
        <f>D17-F17</f>
        <v>-0.99999360270752469</v>
      </c>
    </row>
    <row r="18" spans="1:7" x14ac:dyDescent="0.25">
      <c r="A18" s="30"/>
      <c r="B18" s="12"/>
      <c r="C18" s="26" t="s">
        <v>154</v>
      </c>
      <c r="D18" s="47">
        <f>D12+2*(E12+F12)-3</f>
        <v>1.0684786388992507E-12</v>
      </c>
      <c r="E18" s="31" t="s">
        <v>9</v>
      </c>
      <c r="F18" s="26">
        <v>0</v>
      </c>
      <c r="G18" s="64">
        <f t="shared" ref="G18:G34" si="0">D18-F18</f>
        <v>1.0684786388992507E-12</v>
      </c>
    </row>
    <row r="19" spans="1:7" x14ac:dyDescent="0.25">
      <c r="A19" s="30"/>
      <c r="B19" s="12"/>
      <c r="C19" s="26" t="s">
        <v>81</v>
      </c>
      <c r="D19" s="47">
        <f>0.1-D12</f>
        <v>-0.90000639729247534</v>
      </c>
      <c r="E19" s="31" t="s">
        <v>9</v>
      </c>
      <c r="F19" s="26">
        <v>0</v>
      </c>
      <c r="G19" s="64">
        <f t="shared" si="0"/>
        <v>-0.90000639729247534</v>
      </c>
    </row>
    <row r="20" spans="1:7" x14ac:dyDescent="0.25">
      <c r="A20" s="30"/>
      <c r="B20" s="12"/>
      <c r="C20" s="26" t="s">
        <v>155</v>
      </c>
      <c r="D20" s="47">
        <f>0.001-F12</f>
        <v>-0.49900738238550268</v>
      </c>
      <c r="E20" s="31" t="s">
        <v>9</v>
      </c>
      <c r="F20" s="26">
        <v>0</v>
      </c>
      <c r="G20" s="64">
        <f t="shared" si="0"/>
        <v>-0.49900738238550268</v>
      </c>
    </row>
    <row r="21" spans="1:7" x14ac:dyDescent="0.25">
      <c r="A21" s="52"/>
      <c r="B21" s="12"/>
      <c r="C21" s="26" t="s">
        <v>156</v>
      </c>
      <c r="D21" s="47">
        <f>0.07 - E12</f>
        <v>-0.429989418968794</v>
      </c>
      <c r="E21" s="31" t="s">
        <v>9</v>
      </c>
      <c r="F21" s="26">
        <v>0</v>
      </c>
      <c r="G21" s="64">
        <f t="shared" si="0"/>
        <v>-0.429989418968794</v>
      </c>
    </row>
    <row r="22" spans="1:7" x14ac:dyDescent="0.25">
      <c r="A22" s="59" t="s">
        <v>85</v>
      </c>
      <c r="B22" s="11"/>
      <c r="C22" s="25" t="s">
        <v>87</v>
      </c>
      <c r="D22" s="60">
        <f>G12*D17</f>
        <v>0</v>
      </c>
      <c r="E22" s="61" t="s">
        <v>103</v>
      </c>
      <c r="F22" s="25">
        <v>0</v>
      </c>
      <c r="G22" s="64">
        <f t="shared" si="0"/>
        <v>0</v>
      </c>
    </row>
    <row r="23" spans="1:7" x14ac:dyDescent="0.25">
      <c r="A23" s="30" t="s">
        <v>86</v>
      </c>
      <c r="B23" s="12"/>
      <c r="C23" s="26" t="s">
        <v>157</v>
      </c>
      <c r="D23" s="47">
        <f>H12*D18</f>
        <v>2.671157162707756E-13</v>
      </c>
      <c r="E23" s="31" t="s">
        <v>103</v>
      </c>
      <c r="F23" s="26">
        <v>0</v>
      </c>
      <c r="G23" s="64">
        <f t="shared" si="0"/>
        <v>2.671157162707756E-13</v>
      </c>
    </row>
    <row r="24" spans="1:7" x14ac:dyDescent="0.25">
      <c r="A24" s="30"/>
      <c r="B24" s="12"/>
      <c r="C24" s="26" t="s">
        <v>89</v>
      </c>
      <c r="D24" s="26">
        <f>I12*D19</f>
        <v>0</v>
      </c>
      <c r="E24" s="31" t="s">
        <v>103</v>
      </c>
      <c r="F24" s="26">
        <v>0</v>
      </c>
      <c r="G24" s="64">
        <f t="shared" si="0"/>
        <v>0</v>
      </c>
    </row>
    <row r="25" spans="1:7" x14ac:dyDescent="0.25">
      <c r="A25" s="30"/>
      <c r="B25" s="12"/>
      <c r="C25" s="26" t="s">
        <v>158</v>
      </c>
      <c r="D25" s="26">
        <f>J12*D20</f>
        <v>0</v>
      </c>
      <c r="E25" s="31" t="s">
        <v>103</v>
      </c>
      <c r="F25" s="26">
        <v>0</v>
      </c>
      <c r="G25" s="64">
        <f t="shared" si="0"/>
        <v>0</v>
      </c>
    </row>
    <row r="26" spans="1:7" x14ac:dyDescent="0.25">
      <c r="A26" s="52"/>
      <c r="B26" s="12"/>
      <c r="C26" s="26" t="s">
        <v>159</v>
      </c>
      <c r="D26" s="47">
        <f>K12*D21</f>
        <v>0</v>
      </c>
      <c r="E26" s="31" t="s">
        <v>103</v>
      </c>
      <c r="F26" s="26">
        <v>0</v>
      </c>
      <c r="G26" s="64">
        <f t="shared" si="0"/>
        <v>0</v>
      </c>
    </row>
    <row r="27" spans="1:7" x14ac:dyDescent="0.25">
      <c r="A27" s="59" t="s">
        <v>93</v>
      </c>
      <c r="B27" s="11"/>
      <c r="C27" s="25" t="s">
        <v>94</v>
      </c>
      <c r="D27" s="60">
        <f>G12</f>
        <v>0</v>
      </c>
      <c r="E27" s="68" t="s">
        <v>104</v>
      </c>
      <c r="F27" s="25">
        <v>0</v>
      </c>
      <c r="G27" s="64">
        <f t="shared" si="0"/>
        <v>0</v>
      </c>
    </row>
    <row r="28" spans="1:7" x14ac:dyDescent="0.25">
      <c r="A28" s="30"/>
      <c r="B28" s="12"/>
      <c r="C28" s="26" t="s">
        <v>95</v>
      </c>
      <c r="D28" s="47">
        <f>H12</f>
        <v>0.24999630928135247</v>
      </c>
      <c r="E28" s="63" t="s">
        <v>104</v>
      </c>
      <c r="F28" s="26">
        <v>0</v>
      </c>
      <c r="G28" s="64">
        <f t="shared" si="0"/>
        <v>0.24999630928135247</v>
      </c>
    </row>
    <row r="29" spans="1:7" x14ac:dyDescent="0.25">
      <c r="A29" s="30"/>
      <c r="B29" s="12"/>
      <c r="C29" s="26" t="s">
        <v>96</v>
      </c>
      <c r="D29" s="47">
        <f>I12</f>
        <v>0</v>
      </c>
      <c r="E29" s="63" t="s">
        <v>104</v>
      </c>
      <c r="F29" s="26">
        <v>0</v>
      </c>
      <c r="G29" s="64">
        <f t="shared" si="0"/>
        <v>0</v>
      </c>
    </row>
    <row r="30" spans="1:7" x14ac:dyDescent="0.25">
      <c r="A30" s="30"/>
      <c r="B30" s="12"/>
      <c r="C30" s="26" t="s">
        <v>160</v>
      </c>
      <c r="D30" s="47">
        <f>J12</f>
        <v>0</v>
      </c>
      <c r="E30" s="63" t="s">
        <v>104</v>
      </c>
      <c r="F30" s="26">
        <v>0</v>
      </c>
      <c r="G30" s="64">
        <f t="shared" si="0"/>
        <v>0</v>
      </c>
    </row>
    <row r="31" spans="1:7" x14ac:dyDescent="0.25">
      <c r="A31" s="62"/>
      <c r="B31" s="14"/>
      <c r="C31" s="27" t="s">
        <v>97</v>
      </c>
      <c r="D31" s="46">
        <f>K12</f>
        <v>0</v>
      </c>
      <c r="E31" s="69" t="s">
        <v>104</v>
      </c>
      <c r="F31" s="27">
        <v>0</v>
      </c>
      <c r="G31" s="65">
        <f t="shared" si="0"/>
        <v>0</v>
      </c>
    </row>
    <row r="32" spans="1:7" x14ac:dyDescent="0.25">
      <c r="A32" s="59" t="s">
        <v>45</v>
      </c>
      <c r="B32" s="11"/>
      <c r="C32" s="25" t="s">
        <v>102</v>
      </c>
      <c r="D32" s="25">
        <f>(F12*E12)-G12-H12+I12</f>
        <v>2.091317682639815E-6</v>
      </c>
      <c r="E32" s="61" t="s">
        <v>103</v>
      </c>
      <c r="F32" s="25">
        <v>0</v>
      </c>
      <c r="G32" s="64">
        <f t="shared" si="0"/>
        <v>2.091317682639815E-6</v>
      </c>
    </row>
    <row r="33" spans="1:7" x14ac:dyDescent="0.25">
      <c r="A33" s="30" t="s">
        <v>100</v>
      </c>
      <c r="B33" s="12"/>
      <c r="C33" s="26" t="s">
        <v>151</v>
      </c>
      <c r="D33" s="26">
        <f>(D12*F12)-(2*H12)+K12</f>
        <v>1.796251626273726E-5</v>
      </c>
      <c r="E33" s="26" t="s">
        <v>153</v>
      </c>
      <c r="F33" s="26">
        <v>0</v>
      </c>
      <c r="G33" s="64">
        <f t="shared" si="0"/>
        <v>1.796251626273726E-5</v>
      </c>
    </row>
    <row r="34" spans="1:7" x14ac:dyDescent="0.25">
      <c r="A34" s="62"/>
      <c r="B34" s="14"/>
      <c r="C34" s="27" t="s">
        <v>152</v>
      </c>
      <c r="D34" s="27">
        <f>(D12*E12)-(2*H12)+J12</f>
        <v>-1.0153632379328315E-9</v>
      </c>
      <c r="E34" s="53" t="s">
        <v>105</v>
      </c>
      <c r="F34" s="27">
        <v>0</v>
      </c>
      <c r="G34" s="65">
        <f t="shared" si="0"/>
        <v>-1.0153632379328315E-9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Sensitivity Report 1</vt:lpstr>
      <vt:lpstr>Question 1-b</vt:lpstr>
      <vt:lpstr>Sensitivity Report 3</vt:lpstr>
      <vt:lpstr>Question CylinderKKT</vt:lpstr>
      <vt:lpstr>Sensitivity Report 2</vt:lpstr>
      <vt:lpstr>Rectangle Optimum</vt:lpstr>
      <vt:lpstr>Sensitivity Report 4</vt:lpstr>
      <vt:lpstr>Rectangle Optimum (KKT)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2016-10-07T07:37:34Z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bac17b0b-d8de-42f6-80d2-1121c14cab65</vt:lpwstr>
  </property>
</Properties>
</file>