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orkload Info" sheetId="1" r:id="rId1"/>
    <sheet name="Script Flow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2" l="1"/>
  <c r="I23" i="2"/>
  <c r="I25" i="2"/>
  <c r="I21" i="2"/>
  <c r="I19" i="2"/>
  <c r="I17" i="2"/>
  <c r="H23" i="2"/>
  <c r="H25" i="2"/>
  <c r="H21" i="2"/>
  <c r="H19" i="2"/>
  <c r="H17" i="2"/>
  <c r="G25" i="2"/>
  <c r="G21" i="2"/>
  <c r="G19" i="2"/>
  <c r="G17" i="2"/>
  <c r="E41" i="1"/>
  <c r="E40" i="1"/>
  <c r="E39" i="1"/>
  <c r="E38" i="1"/>
  <c r="E28" i="1"/>
  <c r="E31" i="1"/>
  <c r="E30" i="1"/>
  <c r="E29" i="1"/>
  <c r="D40" i="1"/>
  <c r="D39" i="1"/>
  <c r="D38" i="1"/>
  <c r="C42" i="1"/>
  <c r="D41" i="1"/>
  <c r="D42" i="1" l="1"/>
  <c r="I10" i="2"/>
  <c r="H10" i="2"/>
  <c r="G11" i="2"/>
  <c r="H11" i="2" s="1"/>
  <c r="G6" i="2"/>
  <c r="G7" i="2"/>
  <c r="G8" i="2"/>
  <c r="G9" i="2"/>
  <c r="C32" i="1"/>
  <c r="D31" i="1"/>
  <c r="D30" i="1"/>
  <c r="D29" i="1"/>
  <c r="D28" i="1"/>
  <c r="D32" i="1" s="1"/>
  <c r="I11" i="2" l="1"/>
  <c r="I7" i="2"/>
  <c r="H7" i="2"/>
  <c r="I8" i="2"/>
  <c r="H8" i="2"/>
  <c r="H6" i="2"/>
  <c r="I6" i="2"/>
  <c r="I9" i="2"/>
  <c r="H9" i="2"/>
  <c r="G5" i="2"/>
  <c r="C10" i="1"/>
  <c r="C11" i="1" s="1"/>
  <c r="C4" i="1"/>
  <c r="C5" i="1" s="1"/>
  <c r="I5" i="2" l="1"/>
  <c r="I12" i="2" s="1"/>
  <c r="H5" i="2"/>
</calcChain>
</file>

<file path=xl/sharedStrings.xml><?xml version="1.0" encoding="utf-8"?>
<sst xmlns="http://schemas.openxmlformats.org/spreadsheetml/2006/main" count="114" uniqueCount="53">
  <si>
    <t>API</t>
  </si>
  <si>
    <t>SLA</t>
  </si>
  <si>
    <t>Working hours in a day</t>
  </si>
  <si>
    <t xml:space="preserve">Transactions per hour </t>
  </si>
  <si>
    <t>Authentication Modes</t>
  </si>
  <si>
    <t>Response time SLA for REST APIs</t>
  </si>
  <si>
    <t># of users</t>
  </si>
  <si>
    <t># requests/sec</t>
  </si>
  <si>
    <t># requests/day</t>
  </si>
  <si>
    <t># requests/year</t>
  </si>
  <si>
    <t>Pacing</t>
  </si>
  <si>
    <t>Priority</t>
  </si>
  <si>
    <t>Think Time (ms)</t>
  </si>
  <si>
    <t>Benchmark Testing ( Individual APIs)</t>
  </si>
  <si>
    <t>Transactions per second</t>
  </si>
  <si>
    <t>Auth transactions per day</t>
  </si>
  <si>
    <t>KYC transactions per day</t>
  </si>
  <si>
    <t>APIs exposed</t>
  </si>
  <si>
    <t>auth request</t>
  </si>
  <si>
    <t>e-KYC request</t>
  </si>
  <si>
    <t>OTP</t>
  </si>
  <si>
    <t>demographic</t>
  </si>
  <si>
    <t>static PIN</t>
  </si>
  <si>
    <t>OTP generate request</t>
  </si>
  <si>
    <t>Generate-OTP</t>
  </si>
  <si>
    <t>Authenticate-OTP</t>
  </si>
  <si>
    <t>Authenticate-demographic</t>
  </si>
  <si>
    <t>Authenticate-PIN</t>
  </si>
  <si>
    <t>e-KYC</t>
  </si>
  <si>
    <t>3 sec</t>
  </si>
  <si>
    <t>3 seconds</t>
  </si>
  <si>
    <t>Response time SLA for KYC REST APIs</t>
  </si>
  <si>
    <t>Percentage distribution of requests across authentications</t>
  </si>
  <si>
    <t>November 2018 Auth Transactions</t>
  </si>
  <si>
    <t>% Transaction per Auth</t>
  </si>
  <si>
    <t>March 2018 Auth Transactions</t>
  </si>
  <si>
    <t>Demo Auth</t>
  </si>
  <si>
    <t>Fingerprint Auth</t>
  </si>
  <si>
    <t>Iris Auth</t>
  </si>
  <si>
    <t>Otp Auth</t>
  </si>
  <si>
    <t>Total Auth transactions</t>
  </si>
  <si>
    <t>% Transaction per auth</t>
  </si>
  <si>
    <t>Authenticate-iris</t>
  </si>
  <si>
    <t>Authenticate-fingerprint</t>
  </si>
  <si>
    <t>biometric: fingerprint, iris</t>
  </si>
  <si>
    <t>Mixed mode authentication</t>
  </si>
  <si>
    <t>API Response Time(ms)</t>
  </si>
  <si>
    <t>Transactions per day</t>
  </si>
  <si>
    <t>Total</t>
  </si>
  <si>
    <t>Number of requests is exceeding 10000 because of OTP generation request.</t>
  </si>
  <si>
    <t>Demo Auth+OTP Auth</t>
  </si>
  <si>
    <t>Fingerprint Auth + OTP Auth</t>
  </si>
  <si>
    <t>Iris Auth + OTP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</si>
</sst>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2" fillId="0" borderId="5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9" fontId="2" fillId="5" borderId="7" xfId="0" applyNumberFormat="1" applyFont="1" applyFill="1" applyBorder="1" applyAlignment="1">
      <alignment vertical="center" wrapText="1"/>
    </xf>
    <xf numFmtId="10" fontId="2" fillId="5" borderId="7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0" fontId="2" fillId="0" borderId="7" xfId="0" applyNumberFormat="1" applyFont="1" applyBorder="1" applyAlignment="1">
      <alignment horizontal="center" vertical="center" wrapText="1"/>
    </xf>
    <xf numFmtId="9" fontId="2" fillId="0" borderId="7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10" fontId="0" fillId="0" borderId="0" xfId="0" applyNumberFormat="1"/>
    <xf numFmtId="0" fontId="0" fillId="0" borderId="10" xfId="0" applyFill="1" applyBorder="1"/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tabSelected="1" topLeftCell="B21" workbookViewId="0">
      <selection activeCell="D38" sqref="D38"/>
    </sheetView>
  </sheetViews>
  <sheetFormatPr defaultRowHeight="14.4" x14ac:dyDescent="0.3"/>
  <cols>
    <col min="2" max="2" width="29.5546875" customWidth="1"/>
    <col min="3" max="3" width="26.44140625" customWidth="1"/>
    <col min="4" max="5" width="23.33203125" customWidth="1"/>
    <col min="6" max="6" width="36.88671875" customWidth="1"/>
    <col min="7" max="7" width="15.5546875" customWidth="1"/>
    <col min="8" max="8" width="24.33203125" customWidth="1"/>
    <col min="9" max="9" width="15.44140625" customWidth="1"/>
    <col min="10" max="10" width="15" customWidth="1"/>
    <col min="11" max="11" width="16.109375" customWidth="1"/>
    <col min="12" max="12" width="12.33203125" customWidth="1"/>
  </cols>
  <sheetData>
    <row r="2" spans="2:3" x14ac:dyDescent="0.3">
      <c r="B2" s="1" t="s">
        <v>15</v>
      </c>
      <c r="C2" s="2">
        <v>500000</v>
      </c>
    </row>
    <row r="3" spans="2:3" x14ac:dyDescent="0.3">
      <c r="B3" s="5" t="s">
        <v>2</v>
      </c>
      <c r="C3" s="2">
        <v>12</v>
      </c>
    </row>
    <row r="4" spans="2:3" x14ac:dyDescent="0.3">
      <c r="B4" s="1" t="s">
        <v>3</v>
      </c>
      <c r="C4" s="2">
        <f>C2/C3</f>
        <v>41666.666666666664</v>
      </c>
    </row>
    <row r="5" spans="2:3" x14ac:dyDescent="0.3">
      <c r="B5" s="5" t="s">
        <v>14</v>
      </c>
      <c r="C5" s="2">
        <f>C4/(60*60)</f>
        <v>11.574074074074073</v>
      </c>
    </row>
    <row r="6" spans="2:3" ht="17.399999999999999" customHeight="1" x14ac:dyDescent="0.3">
      <c r="B6" s="11" t="s">
        <v>5</v>
      </c>
      <c r="C6" s="12" t="s">
        <v>30</v>
      </c>
    </row>
    <row r="7" spans="2:3" x14ac:dyDescent="0.3">
      <c r="B7" s="9"/>
      <c r="C7" s="10"/>
    </row>
    <row r="8" spans="2:3" x14ac:dyDescent="0.3">
      <c r="B8" s="5" t="s">
        <v>16</v>
      </c>
      <c r="C8" s="2">
        <v>500000</v>
      </c>
    </row>
    <row r="9" spans="2:3" x14ac:dyDescent="0.3">
      <c r="B9" s="5" t="s">
        <v>2</v>
      </c>
      <c r="C9" s="2">
        <v>12</v>
      </c>
    </row>
    <row r="10" spans="2:3" x14ac:dyDescent="0.3">
      <c r="B10" s="5" t="s">
        <v>3</v>
      </c>
      <c r="C10" s="2">
        <f>C8/C9</f>
        <v>41666.666666666664</v>
      </c>
    </row>
    <row r="11" spans="2:3" x14ac:dyDescent="0.3">
      <c r="B11" s="5" t="s">
        <v>14</v>
      </c>
      <c r="C11" s="2">
        <f>C10/(60*60)</f>
        <v>11.574074074074073</v>
      </c>
    </row>
    <row r="12" spans="2:3" ht="28.8" x14ac:dyDescent="0.3">
      <c r="B12" s="11" t="s">
        <v>31</v>
      </c>
      <c r="C12" s="12" t="s">
        <v>30</v>
      </c>
    </row>
    <row r="13" spans="2:3" x14ac:dyDescent="0.3">
      <c r="B13" s="9"/>
      <c r="C13" s="10"/>
    </row>
    <row r="15" spans="2:3" x14ac:dyDescent="0.3">
      <c r="B15" s="3" t="s">
        <v>17</v>
      </c>
    </row>
    <row r="16" spans="2:3" x14ac:dyDescent="0.3">
      <c r="C16" t="s">
        <v>23</v>
      </c>
    </row>
    <row r="17" spans="2:11" x14ac:dyDescent="0.3">
      <c r="C17" t="s">
        <v>18</v>
      </c>
    </row>
    <row r="18" spans="2:11" x14ac:dyDescent="0.3">
      <c r="C18" t="s">
        <v>19</v>
      </c>
    </row>
    <row r="20" spans="2:11" x14ac:dyDescent="0.3">
      <c r="B20" s="3" t="s">
        <v>4</v>
      </c>
    </row>
    <row r="21" spans="2:11" ht="14.4" customHeight="1" x14ac:dyDescent="0.3">
      <c r="C21" t="s">
        <v>20</v>
      </c>
      <c r="D21" s="4"/>
      <c r="E21" s="4"/>
    </row>
    <row r="22" spans="2:11" x14ac:dyDescent="0.3">
      <c r="C22" t="s">
        <v>44</v>
      </c>
    </row>
    <row r="23" spans="2:11" x14ac:dyDescent="0.3">
      <c r="C23" t="s">
        <v>21</v>
      </c>
    </row>
    <row r="24" spans="2:11" x14ac:dyDescent="0.3">
      <c r="C24" t="s">
        <v>22</v>
      </c>
    </row>
    <row r="25" spans="2:11" ht="15" thickBot="1" x14ac:dyDescent="0.35"/>
    <row r="26" spans="2:11" ht="40.200000000000003" customHeight="1" thickBot="1" x14ac:dyDescent="0.35">
      <c r="B26" s="33" t="s">
        <v>32</v>
      </c>
      <c r="C26" s="34"/>
      <c r="D26" s="33"/>
      <c r="E26" s="34"/>
      <c r="G26" s="18"/>
      <c r="H26" s="19" t="s">
        <v>33</v>
      </c>
      <c r="I26" s="19" t="s">
        <v>34</v>
      </c>
      <c r="J26" s="19" t="s">
        <v>35</v>
      </c>
      <c r="K26" s="19" t="s">
        <v>34</v>
      </c>
    </row>
    <row r="27" spans="2:11" ht="15" thickBot="1" x14ac:dyDescent="0.35">
      <c r="B27" s="24"/>
      <c r="C27" s="17" t="s">
        <v>41</v>
      </c>
      <c r="D27" s="24" t="s">
        <v>47</v>
      </c>
      <c r="E27" s="17" t="s">
        <v>14</v>
      </c>
      <c r="G27" s="20" t="s">
        <v>36</v>
      </c>
      <c r="H27" s="21">
        <v>150000000</v>
      </c>
      <c r="I27" s="22">
        <v>0.19</v>
      </c>
      <c r="J27" s="21">
        <v>280000000</v>
      </c>
      <c r="K27" s="23">
        <v>0.25700000000000001</v>
      </c>
    </row>
    <row r="28" spans="2:11" ht="15" thickBot="1" x14ac:dyDescent="0.35">
      <c r="B28" s="25" t="s">
        <v>36</v>
      </c>
      <c r="C28" s="26">
        <v>0.25600000000000001</v>
      </c>
      <c r="D28" s="25">
        <f>C2*(C28)</f>
        <v>128000</v>
      </c>
      <c r="E28" s="25">
        <f>D28/(C3*3600)</f>
        <v>2.9629629629629628</v>
      </c>
      <c r="G28" s="20" t="s">
        <v>37</v>
      </c>
      <c r="H28" s="21">
        <v>625000000</v>
      </c>
      <c r="I28" s="22">
        <v>0.78</v>
      </c>
      <c r="J28" s="21">
        <v>760000000</v>
      </c>
      <c r="K28" s="22">
        <v>0.7</v>
      </c>
    </row>
    <row r="29" spans="2:11" ht="15" thickBot="1" x14ac:dyDescent="0.35">
      <c r="B29" s="25" t="s">
        <v>37</v>
      </c>
      <c r="C29" s="27">
        <v>0.7</v>
      </c>
      <c r="D29" s="25">
        <f>C2*C29</f>
        <v>350000</v>
      </c>
      <c r="E29" s="25">
        <f>D29/(12*3600)</f>
        <v>8.1018518518518512</v>
      </c>
      <c r="G29" s="20" t="s">
        <v>38</v>
      </c>
      <c r="H29" s="21">
        <v>10000000</v>
      </c>
      <c r="I29" s="23">
        <v>1.2500000000000001E-2</v>
      </c>
      <c r="J29" s="21">
        <v>11000000</v>
      </c>
      <c r="K29" s="23">
        <v>1.01E-2</v>
      </c>
    </row>
    <row r="30" spans="2:11" ht="15" thickBot="1" x14ac:dyDescent="0.35">
      <c r="B30" s="25" t="s">
        <v>38</v>
      </c>
      <c r="C30" s="26">
        <v>1.01E-2</v>
      </c>
      <c r="D30" s="25">
        <f>C2*C30</f>
        <v>5050</v>
      </c>
      <c r="E30" s="25">
        <f>D30/(12*3600)</f>
        <v>0.11689814814814815</v>
      </c>
      <c r="G30" s="20" t="s">
        <v>39</v>
      </c>
      <c r="H30" s="21">
        <v>10000000</v>
      </c>
      <c r="I30" s="23">
        <v>1.2500000000000001E-2</v>
      </c>
      <c r="J30" s="21">
        <v>37000000</v>
      </c>
      <c r="K30" s="23">
        <v>3.4000000000000002E-2</v>
      </c>
    </row>
    <row r="31" spans="2:11" ht="29.4" thickBot="1" x14ac:dyDescent="0.35">
      <c r="B31" s="25" t="s">
        <v>39</v>
      </c>
      <c r="C31" s="26">
        <v>3.39E-2</v>
      </c>
      <c r="D31" s="25">
        <f>C2*C31</f>
        <v>16950</v>
      </c>
      <c r="E31" s="25">
        <f>D31/(12*3600)</f>
        <v>0.3923611111111111</v>
      </c>
      <c r="G31" s="20" t="s">
        <v>40</v>
      </c>
      <c r="H31" s="21">
        <v>795000000</v>
      </c>
      <c r="I31" s="21"/>
      <c r="J31" s="21">
        <v>1088000000</v>
      </c>
      <c r="K31" s="21"/>
    </row>
    <row r="32" spans="2:11" x14ac:dyDescent="0.3">
      <c r="B32" s="30" t="s">
        <v>48</v>
      </c>
      <c r="C32" s="31">
        <f>SUM(C28:C31)</f>
        <v>1</v>
      </c>
      <c r="D32" s="30">
        <f>SUM(D28:D31)</f>
        <v>500000</v>
      </c>
      <c r="E32" s="31"/>
    </row>
    <row r="35" spans="2:5" ht="15" thickBot="1" x14ac:dyDescent="0.35"/>
    <row r="36" spans="2:5" ht="15" thickBot="1" x14ac:dyDescent="0.35">
      <c r="B36" s="33" t="s">
        <v>32</v>
      </c>
      <c r="C36" s="34"/>
      <c r="D36" s="33"/>
      <c r="E36" s="34"/>
    </row>
    <row r="37" spans="2:5" ht="15" thickBot="1" x14ac:dyDescent="0.35">
      <c r="B37" s="24"/>
      <c r="C37" s="17" t="s">
        <v>41</v>
      </c>
      <c r="D37" s="24" t="s">
        <v>47</v>
      </c>
      <c r="E37" s="17" t="s">
        <v>14</v>
      </c>
    </row>
    <row r="38" spans="2:5" ht="15" thickBot="1" x14ac:dyDescent="0.35">
      <c r="B38" s="25" t="s">
        <v>50</v>
      </c>
      <c r="C38" s="26">
        <v>0.26729999999999998</v>
      </c>
      <c r="D38" s="25">
        <f>C2*(C38)</f>
        <v>133650</v>
      </c>
      <c r="E38" s="25">
        <f>D38/(C3*3600)</f>
        <v>3.09375</v>
      </c>
    </row>
    <row r="39" spans="2:5" ht="15" thickBot="1" x14ac:dyDescent="0.35">
      <c r="B39" s="25" t="s">
        <v>51</v>
      </c>
      <c r="C39" s="27">
        <v>0.71130000000000004</v>
      </c>
      <c r="D39" s="25">
        <f>C2*C39</f>
        <v>355650</v>
      </c>
      <c r="E39" s="25">
        <f>D39/(C3*3600)</f>
        <v>8.2326388888888893</v>
      </c>
    </row>
    <row r="40" spans="2:5" ht="15" thickBot="1" x14ac:dyDescent="0.35">
      <c r="B40" s="25" t="s">
        <v>52</v>
      </c>
      <c r="C40" s="26">
        <v>2.1399999999999999E-2</v>
      </c>
      <c r="D40" s="25">
        <f>C2*C40</f>
        <v>10700</v>
      </c>
      <c r="E40" s="25">
        <f>D40/(C3*3600)</f>
        <v>0.24768518518518517</v>
      </c>
    </row>
    <row r="41" spans="2:5" ht="15" thickBot="1" x14ac:dyDescent="0.35">
      <c r="B41" s="25" t="s">
        <v>39</v>
      </c>
      <c r="C41" s="26"/>
      <c r="D41" s="25">
        <f>C11*C41</f>
        <v>0</v>
      </c>
      <c r="E41" s="25">
        <f>D41/(C3*3600)</f>
        <v>0</v>
      </c>
    </row>
    <row r="42" spans="2:5" x14ac:dyDescent="0.3">
      <c r="B42" s="30" t="s">
        <v>48</v>
      </c>
      <c r="C42" s="31">
        <f>SUM(C38:C41)</f>
        <v>1</v>
      </c>
      <c r="D42" s="30">
        <f>SUM(D38:D41)</f>
        <v>500000</v>
      </c>
      <c r="E42" s="31"/>
    </row>
  </sheetData>
  <mergeCells count="4">
    <mergeCell ref="B26:C26"/>
    <mergeCell ref="D26:E26"/>
    <mergeCell ref="B36:C36"/>
    <mergeCell ref="D36:E3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topLeftCell="A2" workbookViewId="0">
      <selection activeCell="L23" sqref="L23"/>
    </sheetView>
  </sheetViews>
  <sheetFormatPr defaultRowHeight="14.4" x14ac:dyDescent="0.3"/>
  <cols>
    <col min="2" max="2" width="32.21875" customWidth="1"/>
    <col min="4" max="4" width="21.109375" customWidth="1"/>
    <col min="5" max="5" width="15.109375" customWidth="1"/>
    <col min="6" max="6" width="11" customWidth="1"/>
    <col min="7" max="7" width="13.44140625" customWidth="1"/>
    <col min="8" max="8" width="10.33203125" customWidth="1"/>
    <col min="9" max="9" width="15.109375" customWidth="1"/>
    <col min="10" max="10" width="14.77734375" customWidth="1"/>
    <col min="12" max="12" width="35.21875" customWidth="1"/>
  </cols>
  <sheetData>
    <row r="2" spans="2:15" x14ac:dyDescent="0.3">
      <c r="B2" s="7"/>
      <c r="C2" s="7"/>
      <c r="D2" s="7"/>
    </row>
    <row r="3" spans="2:15" x14ac:dyDescent="0.3">
      <c r="B3" s="5" t="s">
        <v>13</v>
      </c>
    </row>
    <row r="4" spans="2:15" x14ac:dyDescent="0.3">
      <c r="B4" s="5" t="s">
        <v>0</v>
      </c>
      <c r="C4" s="5" t="s">
        <v>1</v>
      </c>
      <c r="D4" s="5" t="s">
        <v>46</v>
      </c>
      <c r="E4" s="5" t="s">
        <v>12</v>
      </c>
      <c r="F4" s="5" t="s">
        <v>10</v>
      </c>
      <c r="G4" s="5" t="s">
        <v>7</v>
      </c>
      <c r="H4" s="5" t="s">
        <v>6</v>
      </c>
      <c r="I4" s="5" t="s">
        <v>8</v>
      </c>
      <c r="J4" s="5" t="s">
        <v>9</v>
      </c>
      <c r="K4" s="5" t="s">
        <v>11</v>
      </c>
    </row>
    <row r="5" spans="2:15" x14ac:dyDescent="0.3">
      <c r="B5" s="8" t="s">
        <v>24</v>
      </c>
      <c r="C5" s="6" t="s">
        <v>29</v>
      </c>
      <c r="D5" s="28">
        <v>3000</v>
      </c>
      <c r="E5" s="28">
        <v>5000</v>
      </c>
      <c r="F5" s="29">
        <v>0</v>
      </c>
      <c r="G5" s="6">
        <f>'Workload Info'!E31</f>
        <v>0.3923611111111111</v>
      </c>
      <c r="H5" s="6">
        <f>G5*(D5+E5+F5)/1000</f>
        <v>3.1388888888888888</v>
      </c>
      <c r="I5" s="6">
        <f>G5*12*3600</f>
        <v>16950</v>
      </c>
      <c r="J5" s="6"/>
      <c r="K5" s="6"/>
    </row>
    <row r="6" spans="2:15" x14ac:dyDescent="0.3">
      <c r="B6" s="8" t="s">
        <v>25</v>
      </c>
      <c r="C6" s="6" t="s">
        <v>29</v>
      </c>
      <c r="D6" s="28">
        <v>3000</v>
      </c>
      <c r="E6" s="28">
        <v>5000</v>
      </c>
      <c r="F6" s="29">
        <v>0</v>
      </c>
      <c r="G6" s="6">
        <f>'Workload Info'!E31</f>
        <v>0.3923611111111111</v>
      </c>
      <c r="H6" s="6">
        <f>G6*(D6+E6+F6)/1000</f>
        <v>3.1388888888888888</v>
      </c>
      <c r="I6" s="6">
        <f t="shared" ref="I6:I11" si="0">G6*12*3600</f>
        <v>16950</v>
      </c>
      <c r="J6" s="6"/>
      <c r="K6" s="6"/>
    </row>
    <row r="7" spans="2:15" x14ac:dyDescent="0.3">
      <c r="B7" s="8" t="s">
        <v>42</v>
      </c>
      <c r="C7" s="6" t="s">
        <v>29</v>
      </c>
      <c r="D7" s="28">
        <v>3000</v>
      </c>
      <c r="E7" s="28">
        <v>5000</v>
      </c>
      <c r="F7" s="29">
        <v>0</v>
      </c>
      <c r="G7" s="6">
        <f>'Workload Info'!E30</f>
        <v>0.11689814814814815</v>
      </c>
      <c r="H7" s="6">
        <f t="shared" ref="H7:H11" si="1">G7*(D7+E7+F7)/1000</f>
        <v>0.93518518518518523</v>
      </c>
      <c r="I7" s="6">
        <f t="shared" si="0"/>
        <v>5050</v>
      </c>
      <c r="J7" s="6"/>
      <c r="K7" s="6"/>
    </row>
    <row r="8" spans="2:15" x14ac:dyDescent="0.3">
      <c r="B8" s="8" t="s">
        <v>43</v>
      </c>
      <c r="C8" s="6" t="s">
        <v>29</v>
      </c>
      <c r="D8" s="28">
        <v>3000</v>
      </c>
      <c r="E8" s="28">
        <v>5000</v>
      </c>
      <c r="F8" s="29">
        <v>0</v>
      </c>
      <c r="G8" s="6">
        <f>'Workload Info'!E29</f>
        <v>8.1018518518518512</v>
      </c>
      <c r="H8" s="6">
        <f t="shared" si="1"/>
        <v>64.81481481481481</v>
      </c>
      <c r="I8" s="6">
        <f t="shared" si="0"/>
        <v>350000</v>
      </c>
      <c r="J8" s="6"/>
      <c r="K8" s="6"/>
    </row>
    <row r="9" spans="2:15" x14ac:dyDescent="0.3">
      <c r="B9" s="8" t="s">
        <v>26</v>
      </c>
      <c r="C9" s="6" t="s">
        <v>29</v>
      </c>
      <c r="D9" s="28">
        <v>3000</v>
      </c>
      <c r="E9" s="28">
        <v>5000</v>
      </c>
      <c r="F9" s="29">
        <v>0</v>
      </c>
      <c r="G9" s="6">
        <f>'Workload Info'!E28</f>
        <v>2.9629629629629628</v>
      </c>
      <c r="H9" s="6">
        <f t="shared" si="1"/>
        <v>23.703703703703702</v>
      </c>
      <c r="I9" s="6">
        <f t="shared" si="0"/>
        <v>128000</v>
      </c>
      <c r="J9" s="6"/>
      <c r="K9" s="6"/>
    </row>
    <row r="10" spans="2:15" x14ac:dyDescent="0.3">
      <c r="B10" s="8" t="s">
        <v>27</v>
      </c>
      <c r="C10" s="6" t="s">
        <v>29</v>
      </c>
      <c r="D10" s="28">
        <v>3000</v>
      </c>
      <c r="E10" s="28">
        <v>5000</v>
      </c>
      <c r="F10" s="29">
        <v>0</v>
      </c>
      <c r="G10" s="6"/>
      <c r="H10" s="6">
        <f t="shared" si="1"/>
        <v>0</v>
      </c>
      <c r="I10" s="6">
        <f t="shared" si="0"/>
        <v>0</v>
      </c>
      <c r="J10" s="6"/>
      <c r="K10" s="6"/>
    </row>
    <row r="11" spans="2:15" x14ac:dyDescent="0.3">
      <c r="B11" s="8" t="s">
        <v>28</v>
      </c>
      <c r="C11" s="6" t="s">
        <v>29</v>
      </c>
      <c r="D11" s="28">
        <v>3000</v>
      </c>
      <c r="E11" s="28">
        <v>5000</v>
      </c>
      <c r="F11" s="29">
        <v>0</v>
      </c>
      <c r="G11" s="6">
        <f>'Workload Info'!C11</f>
        <v>11.574074074074073</v>
      </c>
      <c r="H11" s="6">
        <f t="shared" si="1"/>
        <v>92.592592592592581</v>
      </c>
      <c r="I11" s="6">
        <f t="shared" si="0"/>
        <v>499999.99999999988</v>
      </c>
      <c r="J11" s="6"/>
      <c r="K11" s="6"/>
    </row>
    <row r="12" spans="2:15" x14ac:dyDescent="0.3">
      <c r="I12" s="32">
        <f>SUM(I5:I11)</f>
        <v>1016949.9999999999</v>
      </c>
      <c r="L12" s="39" t="s">
        <v>49</v>
      </c>
      <c r="M12" s="39"/>
      <c r="N12" s="39"/>
      <c r="O12" s="39"/>
    </row>
    <row r="15" spans="2:15" x14ac:dyDescent="0.3">
      <c r="B15" s="5" t="s">
        <v>45</v>
      </c>
    </row>
    <row r="16" spans="2:15" x14ac:dyDescent="0.3">
      <c r="B16" s="5" t="s">
        <v>0</v>
      </c>
      <c r="C16" s="5" t="s">
        <v>1</v>
      </c>
      <c r="D16" s="5" t="s">
        <v>46</v>
      </c>
      <c r="E16" s="5" t="s">
        <v>12</v>
      </c>
      <c r="F16" s="5" t="s">
        <v>10</v>
      </c>
      <c r="G16" s="5" t="s">
        <v>7</v>
      </c>
      <c r="H16" s="5" t="s">
        <v>6</v>
      </c>
      <c r="I16" s="5" t="s">
        <v>8</v>
      </c>
      <c r="J16" s="5" t="s">
        <v>9</v>
      </c>
      <c r="K16" s="5" t="s">
        <v>11</v>
      </c>
    </row>
    <row r="17" spans="2:12" x14ac:dyDescent="0.3">
      <c r="B17" s="13" t="s">
        <v>25</v>
      </c>
      <c r="C17" s="14" t="s">
        <v>29</v>
      </c>
      <c r="D17" s="14">
        <v>3000</v>
      </c>
      <c r="E17" s="37">
        <v>5000</v>
      </c>
      <c r="F17" s="37">
        <v>0</v>
      </c>
      <c r="G17" s="37">
        <f>'Workload Info'!E40</f>
        <v>0.24768518518518517</v>
      </c>
      <c r="H17" s="37">
        <f>G17*(MAX(D17,D18)+E17+F17)/1000</f>
        <v>1.9814814814814814</v>
      </c>
      <c r="I17" s="37">
        <f>G17*12*3600</f>
        <v>10700</v>
      </c>
      <c r="J17" s="37"/>
      <c r="K17" s="37"/>
    </row>
    <row r="18" spans="2:12" x14ac:dyDescent="0.3">
      <c r="B18" s="13" t="s">
        <v>42</v>
      </c>
      <c r="C18" s="14" t="s">
        <v>29</v>
      </c>
      <c r="D18" s="14">
        <v>3000</v>
      </c>
      <c r="E18" s="38"/>
      <c r="F18" s="38"/>
      <c r="G18" s="38"/>
      <c r="H18" s="38"/>
      <c r="I18" s="38"/>
      <c r="J18" s="38"/>
      <c r="K18" s="38"/>
    </row>
    <row r="19" spans="2:12" x14ac:dyDescent="0.3">
      <c r="B19" s="15" t="s">
        <v>25</v>
      </c>
      <c r="C19" s="16" t="s">
        <v>29</v>
      </c>
      <c r="D19" s="16">
        <v>3000</v>
      </c>
      <c r="E19" s="35"/>
      <c r="F19" s="35">
        <v>0</v>
      </c>
      <c r="G19" s="35">
        <f>'Workload Info'!E39</f>
        <v>8.2326388888888893</v>
      </c>
      <c r="H19" s="35">
        <f>G19*(MAX(D19,D20)+E19+F19)/1000</f>
        <v>24.697916666666668</v>
      </c>
      <c r="I19" s="35">
        <f>G19*12*3600</f>
        <v>355650</v>
      </c>
      <c r="J19" s="35"/>
      <c r="K19" s="35"/>
    </row>
    <row r="20" spans="2:12" x14ac:dyDescent="0.3">
      <c r="B20" s="15" t="s">
        <v>43</v>
      </c>
      <c r="C20" s="16" t="s">
        <v>29</v>
      </c>
      <c r="D20" s="16">
        <v>3000</v>
      </c>
      <c r="E20" s="36"/>
      <c r="F20" s="36"/>
      <c r="G20" s="36"/>
      <c r="H20" s="36"/>
      <c r="I20" s="36"/>
      <c r="J20" s="36"/>
      <c r="K20" s="36"/>
    </row>
    <row r="21" spans="2:12" x14ac:dyDescent="0.3">
      <c r="B21" s="13" t="s">
        <v>25</v>
      </c>
      <c r="C21" s="14" t="s">
        <v>29</v>
      </c>
      <c r="D21" s="14">
        <v>3000</v>
      </c>
      <c r="E21" s="37">
        <v>5000</v>
      </c>
      <c r="F21" s="37">
        <v>0</v>
      </c>
      <c r="G21" s="37">
        <f>'Workload Info'!E38</f>
        <v>3.09375</v>
      </c>
      <c r="H21" s="37">
        <f>G21*(MAX(D21,D22)+E21+F21)/1000</f>
        <v>24.75</v>
      </c>
      <c r="I21" s="37">
        <f>G21*12*3600</f>
        <v>133650</v>
      </c>
      <c r="J21" s="37"/>
      <c r="K21" s="37"/>
    </row>
    <row r="22" spans="2:12" x14ac:dyDescent="0.3">
      <c r="B22" s="13" t="s">
        <v>26</v>
      </c>
      <c r="C22" s="14" t="s">
        <v>29</v>
      </c>
      <c r="D22" s="14">
        <v>3000</v>
      </c>
      <c r="E22" s="38"/>
      <c r="F22" s="38"/>
      <c r="G22" s="38"/>
      <c r="H22" s="38"/>
      <c r="I22" s="38"/>
      <c r="J22" s="38"/>
      <c r="K22" s="38"/>
      <c r="L22">
        <f>SUM(I17:I24)</f>
        <v>500000</v>
      </c>
    </row>
    <row r="23" spans="2:12" x14ac:dyDescent="0.3">
      <c r="B23" s="15" t="s">
        <v>25</v>
      </c>
      <c r="C23" s="16" t="s">
        <v>29</v>
      </c>
      <c r="D23" s="16">
        <v>3000</v>
      </c>
      <c r="E23" s="35">
        <v>5000</v>
      </c>
      <c r="F23" s="35">
        <v>0</v>
      </c>
      <c r="G23" s="35"/>
      <c r="H23" s="35">
        <f>G23*(MAX(D23,D24)+E23+F23)/1000</f>
        <v>0</v>
      </c>
      <c r="I23" s="35">
        <f>G23*12*3600</f>
        <v>0</v>
      </c>
      <c r="J23" s="35"/>
      <c r="K23" s="35"/>
    </row>
    <row r="24" spans="2:12" x14ac:dyDescent="0.3">
      <c r="B24" s="15" t="s">
        <v>27</v>
      </c>
      <c r="C24" s="16" t="s">
        <v>29</v>
      </c>
      <c r="D24" s="16">
        <v>3000</v>
      </c>
      <c r="E24" s="36"/>
      <c r="F24" s="36"/>
      <c r="G24" s="36"/>
      <c r="H24" s="36"/>
      <c r="I24" s="36"/>
      <c r="J24" s="36"/>
      <c r="K24" s="36"/>
    </row>
    <row r="25" spans="2:12" x14ac:dyDescent="0.3">
      <c r="B25" s="13" t="s">
        <v>25</v>
      </c>
      <c r="C25" s="14" t="s">
        <v>29</v>
      </c>
      <c r="D25" s="14">
        <v>3000</v>
      </c>
      <c r="E25" s="37">
        <v>5000</v>
      </c>
      <c r="F25" s="37">
        <v>0</v>
      </c>
      <c r="G25" s="37">
        <f>G11</f>
        <v>11.574074074074073</v>
      </c>
      <c r="H25" s="37">
        <f>G25*(MAX(D25,D26)+E25+F25)/1000</f>
        <v>92.592592592592581</v>
      </c>
      <c r="I25" s="37">
        <f>G25*12*3600</f>
        <v>499999.99999999988</v>
      </c>
      <c r="J25" s="37"/>
      <c r="K25" s="37"/>
    </row>
    <row r="26" spans="2:12" x14ac:dyDescent="0.3">
      <c r="B26" s="13" t="s">
        <v>28</v>
      </c>
      <c r="C26" s="14" t="s">
        <v>29</v>
      </c>
      <c r="D26" s="14">
        <v>3000</v>
      </c>
      <c r="E26" s="38"/>
      <c r="F26" s="38"/>
      <c r="G26" s="38"/>
      <c r="H26" s="38"/>
      <c r="I26" s="38"/>
      <c r="J26" s="38"/>
      <c r="K26" s="38"/>
    </row>
  </sheetData>
  <mergeCells count="36">
    <mergeCell ref="L12:O12"/>
    <mergeCell ref="K17:K18"/>
    <mergeCell ref="K21:K22"/>
    <mergeCell ref="I17:I18"/>
    <mergeCell ref="I21:I22"/>
    <mergeCell ref="J17:J18"/>
    <mergeCell ref="J21:J22"/>
    <mergeCell ref="I19:I20"/>
    <mergeCell ref="J19:J20"/>
    <mergeCell ref="K19:K20"/>
    <mergeCell ref="E19:E20"/>
    <mergeCell ref="F19:F20"/>
    <mergeCell ref="H17:H18"/>
    <mergeCell ref="H21:H22"/>
    <mergeCell ref="H23:H24"/>
    <mergeCell ref="G19:G20"/>
    <mergeCell ref="H19:H20"/>
    <mergeCell ref="E21:E22"/>
    <mergeCell ref="G17:G18"/>
    <mergeCell ref="G21:G22"/>
    <mergeCell ref="F17:F18"/>
    <mergeCell ref="F21:F22"/>
    <mergeCell ref="E17:E18"/>
    <mergeCell ref="K23:K24"/>
    <mergeCell ref="E25:E26"/>
    <mergeCell ref="F25:F26"/>
    <mergeCell ref="G25:G26"/>
    <mergeCell ref="H25:H26"/>
    <mergeCell ref="I25:I26"/>
    <mergeCell ref="J25:J26"/>
    <mergeCell ref="K25:K26"/>
    <mergeCell ref="I23:I24"/>
    <mergeCell ref="J23:J24"/>
    <mergeCell ref="G23:G24"/>
    <mergeCell ref="E23:E24"/>
    <mergeCell ref="F23:F2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10"/>
  <sheetViews>
    <sheetView workbookViewId="0">
      <selection activeCell="A6" sqref="A6"/>
    </sheetView>
  </sheetViews>
  <sheetFormatPr defaultRowHeight="14.4" x14ac:dyDescent="0.3"/>
  <cols>
    <col min="5" max="5" width="20.109375" customWidth="1"/>
    <col min="6" max="6" width="16.44140625" customWidth="1"/>
    <col min="7" max="7" width="14.6640625" customWidth="1"/>
    <col min="8" max="9" width="15.21875" customWidth="1"/>
  </cols>
  <sheetData>
    <row r="4" spans="5:9" ht="15" thickBot="1" x14ac:dyDescent="0.35"/>
    <row r="5" spans="5:9" ht="42" customHeight="1" thickBot="1" x14ac:dyDescent="0.35">
      <c r="E5" s="18"/>
      <c r="F5" s="19" t="s">
        <v>33</v>
      </c>
      <c r="G5" s="19" t="s">
        <v>34</v>
      </c>
      <c r="H5" s="19" t="s">
        <v>35</v>
      </c>
      <c r="I5" s="19" t="s">
        <v>34</v>
      </c>
    </row>
    <row r="6" spans="5:9" ht="15" thickBot="1" x14ac:dyDescent="0.35">
      <c r="E6" s="20" t="s">
        <v>36</v>
      </c>
      <c r="F6" s="21">
        <v>150000000</v>
      </c>
      <c r="G6" s="22">
        <v>0.19</v>
      </c>
      <c r="H6" s="21">
        <v>280000000</v>
      </c>
      <c r="I6" s="23">
        <v>0.25700000000000001</v>
      </c>
    </row>
    <row r="7" spans="5:9" ht="15" thickBot="1" x14ac:dyDescent="0.35">
      <c r="E7" s="20" t="s">
        <v>37</v>
      </c>
      <c r="F7" s="21">
        <v>625000000</v>
      </c>
      <c r="G7" s="22">
        <v>0.78</v>
      </c>
      <c r="H7" s="21">
        <v>760000000</v>
      </c>
      <c r="I7" s="22">
        <v>0.7</v>
      </c>
    </row>
    <row r="8" spans="5:9" ht="15" thickBot="1" x14ac:dyDescent="0.35">
      <c r="E8" s="20" t="s">
        <v>38</v>
      </c>
      <c r="F8" s="21">
        <v>10000000</v>
      </c>
      <c r="G8" s="23">
        <v>1.2500000000000001E-2</v>
      </c>
      <c r="H8" s="21">
        <v>11000000</v>
      </c>
      <c r="I8" s="23">
        <v>1.01E-2</v>
      </c>
    </row>
    <row r="9" spans="5:9" ht="15" thickBot="1" x14ac:dyDescent="0.35">
      <c r="E9" s="20" t="s">
        <v>39</v>
      </c>
      <c r="F9" s="21">
        <v>10000000</v>
      </c>
      <c r="G9" s="23">
        <v>1.2500000000000001E-2</v>
      </c>
      <c r="H9" s="21">
        <v>37000000</v>
      </c>
      <c r="I9" s="23">
        <v>3.4000000000000002E-2</v>
      </c>
    </row>
    <row r="10" spans="5:9" ht="15" thickBot="1" x14ac:dyDescent="0.35">
      <c r="E10" s="20" t="s">
        <v>40</v>
      </c>
      <c r="F10" s="21">
        <v>795000000</v>
      </c>
      <c r="G10" s="21"/>
      <c r="H10" s="21">
        <v>1088000000</v>
      </c>
      <c r="I10" s="2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Workload Info</vt:lpstr>
      <vt:lpstr>Script Flow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2018-12-20T04:12:56Z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e3e64143-b360-4e3f-8322-b11f754466dc</vt:lpwstr>
  </property>
</Properties>
</file>