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D:\um\"/>
    </mc:Choice>
  </mc:AlternateContent>
  <bookViews>
    <workbookView xWindow="0" yWindow="720" windowWidth="15360" windowHeight="1425" firstSheet="1" activeTab="6"/>
  </bookViews>
  <sheets>
    <sheet name="Sheet4" sheetId="21" state="hidden" r:id="rId1"/>
    <sheet name="Summary" sheetId="17" r:id="rId2"/>
    <sheet name="Sheet1" sheetId="18" state="hidden" r:id="rId3"/>
    <sheet name="Sheet2" sheetId="19" state="hidden" r:id="rId4"/>
    <sheet name="Sheet3" sheetId="20" state="hidden" r:id="rId5"/>
    <sheet name="Sheet5" sheetId="22" state="hidden" r:id="rId6"/>
    <sheet name="Scenarios" sheetId="4" r:id="rId7"/>
    <sheet name="Report Template" sheetId="6" r:id="rId8"/>
    <sheet name="Defects" sheetId="7" r:id="rId9"/>
    <sheet name="Out Of Scope" sheetId="10" r:id="rId10"/>
  </sheets>
  <definedNames>
    <definedName name="_xlnm._FilterDatabase" localSheetId="6" hidden="1">Scenarios!$A$1:$V$69</definedName>
  </definedNames>
  <calcPr calcId="162913"/>
  <pivotCaches>
    <pivotCache cacheId="0"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6" l="1"/>
  <c r="L15" i="6"/>
  <c r="K15" i="6"/>
  <c r="J15" i="6"/>
  <c r="I15" i="6"/>
  <c r="M14" i="6"/>
  <c r="L14" i="6"/>
  <c r="K14" i="6"/>
  <c r="J14" i="6"/>
  <c r="I14" i="6"/>
  <c r="J13" i="6"/>
  <c r="H15" i="6"/>
  <c r="H14" i="6"/>
  <c r="M17" i="6"/>
  <c r="L17" i="6"/>
  <c r="K17" i="6"/>
  <c r="J17" i="6"/>
  <c r="I17" i="6"/>
  <c r="H17" i="6"/>
  <c r="M16" i="6"/>
  <c r="L16" i="6"/>
  <c r="K16" i="6"/>
  <c r="J16" i="6"/>
  <c r="I16" i="6"/>
  <c r="H16" i="6"/>
  <c r="M13" i="6"/>
  <c r="L13" i="6"/>
  <c r="K13" i="6"/>
  <c r="I13" i="6"/>
  <c r="M12" i="6"/>
  <c r="M11" i="6"/>
  <c r="L12" i="6"/>
  <c r="L11" i="6"/>
  <c r="K12" i="6"/>
  <c r="K11" i="6"/>
  <c r="J12" i="6"/>
  <c r="J11" i="6"/>
  <c r="I12" i="6"/>
  <c r="N18" i="6"/>
  <c r="I11" i="6"/>
  <c r="H11" i="6"/>
  <c r="H13" i="6"/>
  <c r="H12" i="6"/>
  <c r="F15" i="6" l="1"/>
  <c r="D14" i="6"/>
  <c r="P14" i="6" s="1"/>
  <c r="D15" i="6"/>
  <c r="S15" i="6" s="1"/>
  <c r="F14" i="6"/>
  <c r="D16" i="6"/>
  <c r="O16" i="6" s="1"/>
  <c r="F16" i="6"/>
  <c r="F12" i="6"/>
  <c r="F11" i="6"/>
  <c r="F13" i="6"/>
  <c r="D12" i="6"/>
  <c r="R12" i="6" s="1"/>
  <c r="D11" i="6"/>
  <c r="O11" i="6" s="1"/>
  <c r="D13" i="6"/>
  <c r="S13" i="6" s="1"/>
  <c r="H8" i="6"/>
  <c r="K10" i="6"/>
  <c r="K9" i="6"/>
  <c r="J8" i="6"/>
  <c r="H10" i="6"/>
  <c r="G15" i="6" l="1"/>
  <c r="E15" i="6"/>
  <c r="R15" i="6"/>
  <c r="Q15" i="6"/>
  <c r="O15" i="6"/>
  <c r="P15" i="6"/>
  <c r="S14" i="6"/>
  <c r="G14" i="6"/>
  <c r="Q14" i="6"/>
  <c r="R14" i="6"/>
  <c r="O14" i="6"/>
  <c r="E14" i="6"/>
  <c r="Q16" i="6"/>
  <c r="R16" i="6"/>
  <c r="G16" i="6"/>
  <c r="P16" i="6"/>
  <c r="E16" i="6"/>
  <c r="S16" i="6"/>
  <c r="Q13" i="6"/>
  <c r="S12" i="6"/>
  <c r="Q12" i="6"/>
  <c r="E11" i="6"/>
  <c r="G11" i="6"/>
  <c r="Q11" i="6"/>
  <c r="S11" i="6"/>
  <c r="E12" i="6"/>
  <c r="G12" i="6"/>
  <c r="P12" i="6"/>
  <c r="R11" i="6"/>
  <c r="O12" i="6"/>
  <c r="P13" i="6"/>
  <c r="O13" i="6"/>
  <c r="P11" i="6"/>
  <c r="R13" i="6"/>
  <c r="G13" i="6"/>
  <c r="E13" i="6"/>
  <c r="M10" i="6"/>
  <c r="M9" i="6"/>
  <c r="M8" i="6"/>
  <c r="L10" i="6"/>
  <c r="L9" i="6"/>
  <c r="L8" i="6"/>
  <c r="K8" i="6"/>
  <c r="J9" i="6"/>
  <c r="F9" i="6" s="1"/>
  <c r="I8" i="6"/>
  <c r="I9" i="6"/>
  <c r="I10" i="6"/>
  <c r="J10" i="6"/>
  <c r="F10" i="6" s="1"/>
  <c r="H9" i="6"/>
  <c r="D9" i="6" l="1"/>
  <c r="R9" i="6" s="1"/>
  <c r="L18" i="6"/>
  <c r="D10" i="6"/>
  <c r="S10" i="6" s="1"/>
  <c r="D17" i="6"/>
  <c r="S17" i="6" s="1"/>
  <c r="D8" i="6"/>
  <c r="F17" i="6"/>
  <c r="F8" i="6"/>
  <c r="I18" i="6"/>
  <c r="J18" i="6"/>
  <c r="K18" i="6"/>
  <c r="H18" i="6"/>
  <c r="M18" i="6"/>
  <c r="P9" i="6" l="1"/>
  <c r="P10" i="6"/>
  <c r="O10" i="6"/>
  <c r="D18" i="6"/>
  <c r="O18" i="6" s="1"/>
  <c r="P8" i="6"/>
  <c r="R10" i="6"/>
  <c r="Q10" i="6"/>
  <c r="R8" i="6"/>
  <c r="O8" i="6"/>
  <c r="Q8" i="6"/>
  <c r="G10" i="6"/>
  <c r="G8" i="6"/>
  <c r="E8" i="6"/>
  <c r="S9" i="6"/>
  <c r="O9" i="6"/>
  <c r="G9" i="6"/>
  <c r="Q9" i="6"/>
  <c r="E10" i="6"/>
  <c r="S8" i="6"/>
  <c r="O17" i="6"/>
  <c r="E17" i="6"/>
  <c r="P17" i="6"/>
  <c r="Q17" i="6"/>
  <c r="G17" i="6"/>
  <c r="F18" i="6"/>
  <c r="E9" i="6"/>
  <c r="R17" i="6"/>
  <c r="G18" i="6" l="1"/>
  <c r="S18" i="6"/>
  <c r="P18" i="6"/>
  <c r="Q18" i="6"/>
  <c r="R18" i="6"/>
  <c r="E18" i="6"/>
</calcChain>
</file>

<file path=xl/sharedStrings.xml><?xml version="1.0" encoding="utf-8"?>
<sst xmlns="http://schemas.openxmlformats.org/spreadsheetml/2006/main" count="1429" uniqueCount="457">
  <si>
    <t xml:space="preserve">Channel </t>
  </si>
  <si>
    <t>Test Description</t>
  </si>
  <si>
    <t>Comments</t>
  </si>
  <si>
    <t>Test Steps</t>
  </si>
  <si>
    <t>Test actions</t>
  </si>
  <si>
    <t>Expected Result</t>
  </si>
  <si>
    <t xml:space="preserve">Test Complexity </t>
  </si>
  <si>
    <t>Impacted Components</t>
  </si>
  <si>
    <t>CSR</t>
  </si>
  <si>
    <t>Release</t>
  </si>
  <si>
    <t xml:space="preserve">Sprint </t>
  </si>
  <si>
    <t>Pre-requisite</t>
  </si>
  <si>
    <t>R18.3_HPBX Progression</t>
  </si>
  <si>
    <t>Haritha</t>
  </si>
  <si>
    <t>BHP-109</t>
  </si>
  <si>
    <t>Linked Story</t>
  </si>
  <si>
    <t>BHP-181</t>
  </si>
  <si>
    <t>HPBX SIPWise : Daily/Monthly Subscription</t>
  </si>
  <si>
    <t>BHP-216</t>
  </si>
  <si>
    <t>SF, Kenan</t>
  </si>
  <si>
    <t>User story</t>
  </si>
  <si>
    <t>User story Description</t>
  </si>
  <si>
    <t>Verify whether CSR is able to place the below Virtual Phone Dienste service &amp; validate whether the charges are prorated in the first month invoice.
-  Virtual Phone Premium Plus</t>
  </si>
  <si>
    <t xml:space="preserve">1. Systems should be up &amp; running.
</t>
  </si>
  <si>
    <t>Sprint 2</t>
  </si>
  <si>
    <t>Verify whether CSR is able to place the below Virtual Phone Dienste service &amp; validate whether the charges are prorated in the first month invoice.
-  Virtual Phone Basic (Mid of the Month)</t>
  </si>
  <si>
    <t>BHP-180</t>
  </si>
  <si>
    <t>New Installation</t>
  </si>
  <si>
    <t>BHP-108</t>
  </si>
  <si>
    <t>BHP-172</t>
  </si>
  <si>
    <t>SF</t>
  </si>
  <si>
    <t>Systems should be Up and running</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</si>
  <si>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Dinette(Virtual Phone Fermium and Virtual Phone basic)
- Virtual Phone Dienstleistungen
6. Verify whether CSR able to select all the Virtual Phone services.
7. Configure the same.
8. Associate Installation details and Billing account number details with the PB and sync with the opportunity.
9.After configure the multiple product in the product basket only one xls file should attached to the Notes and attachment field.</t>
  </si>
  <si>
    <t>If we configured multiple products in the product basket only one xls file should attached to the notes and attachments field</t>
  </si>
  <si>
    <t>1. Login to SF as a CSR.
2. Verify the below services are active           
- Virtual Phone   Kundensetup
- Virtual Phone Dienstleistungen
- Virtual Phone Dienste
3. Create new Opportunity                      
4. Add  Virtual Phone Dienstleistungen
Virtual Phone Dienste to PB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Accept Quote and verify status in SF is "Customer Approved"</t>
  </si>
  <si>
    <t xml:space="preserve">1. Following static text should be present in the quote.
"Die Virtual Phone Dienste Advanced, Advanced Plus, Advanced Fax und Advanced Plus Fax werden im ersten Monat mit dem vollen Monatspreis berechnet unabhängig von welchem Tag sie bestellt werden."
2. Text should be present just above the "ZAHLUNGSART" heading in the quote                 3. On Acceptance Status in SF should be in "Customer Approved"                               </t>
  </si>
  <si>
    <t>BHP-203</t>
  </si>
  <si>
    <t>Verify whether static text is populated in Quote for the following products added in the product basket: for an existing customer
- Virtual Phone Dienstleistungen
- Virtual Phone Dienste</t>
  </si>
  <si>
    <t>Partner</t>
  </si>
  <si>
    <t>BHP-317</t>
  </si>
  <si>
    <t>Test case ID</t>
  </si>
  <si>
    <t>TC_SIT_001</t>
  </si>
  <si>
    <t>TC_SIT_002</t>
  </si>
  <si>
    <t>TC_SIT_003</t>
  </si>
  <si>
    <t>TC_SIT_004</t>
  </si>
  <si>
    <t>TC_SIT_005</t>
  </si>
  <si>
    <t>TC_SIT_006</t>
  </si>
  <si>
    <t>TC_SIT_007</t>
  </si>
  <si>
    <t>TC_SIT_008</t>
  </si>
  <si>
    <t>TC_SIT_009</t>
  </si>
  <si>
    <t>TC_SIT_010</t>
  </si>
  <si>
    <t>TC_SIT_011</t>
  </si>
  <si>
    <t>TC_SIT_012</t>
  </si>
  <si>
    <t>TC_SIT_013</t>
  </si>
  <si>
    <t>TC_SIT_014</t>
  </si>
  <si>
    <t>TC_SIT_015</t>
  </si>
  <si>
    <t>TC_SIT_016</t>
  </si>
  <si>
    <t>TC_SIT_017</t>
  </si>
  <si>
    <t>TC_SIT_018</t>
  </si>
  <si>
    <t>TC_SIT_019</t>
  </si>
  <si>
    <t>TC_SIT_020</t>
  </si>
  <si>
    <t>TC_SIT_021</t>
  </si>
  <si>
    <t>Verify whether only one xls file is attached  even if multiple  product baskets with Virtual phone services are synched with the same opportunity.</t>
  </si>
  <si>
    <t>Planned Execution Date</t>
  </si>
  <si>
    <t>Actual Execution Date</t>
  </si>
  <si>
    <t>Status</t>
  </si>
  <si>
    <t>Defect ID</t>
  </si>
  <si>
    <t>Assigned To</t>
  </si>
  <si>
    <t xml:space="preserve">Test Data </t>
  </si>
  <si>
    <t>Execution Count</t>
  </si>
  <si>
    <t>User Story</t>
  </si>
  <si>
    <t>Total TCs
(Excluding Deferred)</t>
  </si>
  <si>
    <t>Remaining TCs</t>
  </si>
  <si>
    <t>Total Executed</t>
  </si>
  <si>
    <t>Total No Run</t>
  </si>
  <si>
    <t>Total Blocked</t>
  </si>
  <si>
    <t>Total Fail</t>
  </si>
  <si>
    <t>Passed</t>
  </si>
  <si>
    <t>Total Onhold</t>
  </si>
  <si>
    <t>Total In Progress</t>
  </si>
  <si>
    <t>Deferred</t>
  </si>
  <si>
    <t>Pass Rate/Run</t>
  </si>
  <si>
    <t>Fail Rate</t>
  </si>
  <si>
    <t>Blocked Rate</t>
  </si>
  <si>
    <t>No Run %</t>
  </si>
  <si>
    <t>In Progress %</t>
  </si>
  <si>
    <t>TOTAL</t>
  </si>
  <si>
    <t>Row Labels</t>
  </si>
  <si>
    <t>Grand Total</t>
  </si>
  <si>
    <t>Column Labels</t>
  </si>
  <si>
    <t>Count of Status</t>
  </si>
  <si>
    <t>Issue key</t>
  </si>
  <si>
    <t>Summary</t>
  </si>
  <si>
    <t>Assignee</t>
  </si>
  <si>
    <t>Priority</t>
  </si>
  <si>
    <t>Release 18.3: SIT Execution Status 31/05/2018 - 20/06/2018</t>
  </si>
  <si>
    <t xml:space="preserve">Verify whether CSR is able to process the order for the below combinations:
- Kundensetup
- 1 or many Entry service of new phone number (Single)/ New Phone Number  Block of 10/ New Phone Number  Block of 100from implementation service
- Standard / Non Standard Services (Partner Needed Yes)
- Standard / Non Standard Services (Partner Needed No)
</t>
  </si>
  <si>
    <t xml:space="preserve">Verify whether CSR is able to view &amp; configure the below 'Virtual Phone Dienste' services Powered  by SIPWISE in the product basket &amp; also verify whether OTC  &amp; MRC charges for 'Virtual Phone Dienste' is calculated correctly based on the Quantity provided.
Virtual Phone Fremium
Virtual Phone Basic
Virtual Phone Premium
Virtual Phone Premium Plus
Virtual Phone Premium Fax
Virtual Phone Advanced
Virtual Phone Advanced Plus
Virtual Phone Advanced Fax
Virtual Phone Advanced Plus Fax
Virtual Phone Premium Plus Fax
</t>
  </si>
  <si>
    <t xml:space="preserve">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Dienste
Virtual Phone Fremium
Virtual Phone Basic
Virtual Phone Premium
Virtual Phone Premium Plus
Virtual Phone Premium Fax
Virtual Phone Advanced
Virtual Phone Advanced Plus
Virtual Phone Advanced Fax
Virtual Phone Advanced Plus Fax
Virtual Phone Premium Plus Fax
- Virtual Phone Dienstleistungen
6. Verify whether CSR able to select all 3 services
7. Verify the OTC charges for all 9 Entry services of 'Virtual Voice Dienste' as per attached sheet
8. Configure the products.
9. Associate Installation details and Billing account number details with the PB and sync with the opportunity.
10. Submit the Order after quote approval.
11. Verify whether Order gets decomposed in to suborders &amp; check the below validations are successful:
-Contract term and Contract type to be defaulted at product configurator level as ‘Pay As You go’ and ‘No Contract’ 
- SLA type for this product will be defaulted to ‘Bronze’.
</t>
  </si>
  <si>
    <t xml:space="preserve">OTC charges should be calculated for all 9 Entry services of 'Virtual Voice Dienste' as per attached sheet
- SLA should be populated as "Bronze"
- HPBX External ID should be populated in the (Billing account +Site ID + contractual organization” combination)
- All the below services should be active in SF &amp; Kenan
Virtual Phone Fremium
Virtual Phone Basic
Virtual Phone Premium
Virtual Phone Premium Plus
Virtual Phone Premium Fax
Virtual Phone Advanced
Virtual Phone Advanced Plus
Virtual Phone Advanced Fax
Virtual Phone Advanced Plus Fax
Virtual Phone Premium Plus Fax
</t>
  </si>
  <si>
    <t>Verify CSR is able to allowed to offer only Virtual Phone Dienstleistungen to a new opportunity when the account already holds the Virtual Phone Kundensetup in its previous opportunity.</t>
  </si>
  <si>
    <t>1. Login to Salesforce as CSR.
2. Open an existing account with Kundensetup setup service active.
3. Create a new opportunity.
4. Add the Virtual Phone Dienstleistungen product alone in the product basket.
5. Configure the same &amp; save it.</t>
  </si>
  <si>
    <t>CSR should be allowed to offer the implementation service without error.
- Once product basket is synched and opportunity is validated and marked as ‘Ready for Order”, a case should be created for SME agent to create the required Sipwise account using unique identifier (e.g. HPBX External Id). 
- HPBX External ID should be populated in the (Billing account +Site ID + contractual organization” combination)
- Contract term and Contract type to be defaulted at product configurator level as ‘Pay As You go’ and ‘No Contract’ 
- SLA type for this product will be defaulted to ‘Bronze’.
 - SME care agent will come back to SF, update the activation date for service and service will be synched with Kenan for billing and account should be created in Kenan.</t>
  </si>
  <si>
    <t>Verify whether CSR able to configure &amp; provide  'Virtual Phone Dienstleistungen (Implementation services)'  along with the below addon'sfor a SME customer with 50 characters &amp; the same should be validated in Quote &amp; Invoice.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t>
  </si>
  <si>
    <t xml:space="preserve">1. Login to Salesforce as CSR.
2. Create a Lead and convert the lead in to account.
3. Check whether a new opportunity is created.
4. Open Product Basket and verify whether the below new service is available
- Virtual Phone
5. Add the below service &amp; configure the same.
- Virtual Phone Kundensetup
- Virtual Phone Dienstleistungen
6. Add the below add-ons under Virtual Phone Dienstleistungen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
7. Configure the products.
8. Associate Installation details and Billing account number details with the PB and sync with the opportunity.
9. Submit the Order after quote approval.
10. Verify whether Order gets decomposed in to suborders &amp; check the below validations are successful:
-Contract term and Contract type to be defaulted at product configurator level as ‘Pay As You go’ and ‘No Contract’ 
- SLA type for this product will be defaulted to ‘Bronze’.
</t>
  </si>
  <si>
    <t>1. Once product basket is synched and opportunity is validated and marked as ‘Ready for Order”, a case should be created for SME agent to create the required Sipwise account using unique identifier (e.g. HPBX External Id). 
-  HPBX External ID should be populated in the (Billing account +Site ID + contractual organization” combination)
- Contract term and Contract type to be defaulted at product configurator level as ‘Pay As You go’ and ‘No Contract’ 
- SLA type for this product will be defaulted to ‘Bronze’.
 - SME care agent will come back to SF, update the activation date for service and service will be synched with Kenan for billing and account should be created in Kenan.
2.  'Virtual Phone Kundensetup' service &amp; 'Virtual Phone Dienstleistungen (Implementation services)'  along with the below add-on's should be offered to  a SME customer.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
- Prices should be populated as per the Commercial sheet
- Implementation services should be within 50 Characters in Quote &amp; Invoice</t>
  </si>
  <si>
    <t>Verify whether “Bereitstellungsentgelte” is no longer appended to one-time service line item description for any HPBX products while sending them to Billing system (Kenan).</t>
  </si>
  <si>
    <t>Verify whether CSR is able to quote for the "Virtual Phone" product powered by  SIPWise services.</t>
  </si>
  <si>
    <t xml:space="preserve">1. Login to Salesforce as CSR.
2. Create a Lead and convert the lead in to account.
3. Check whether a new opportunity is created.
4. Open an opportunity and add  product under "Virtual Phone" category  in the product basket which is offered by SIPWise
i. Edit &amp; Configure the product.
5. Save the configuration.
6. Associate Installation details and Billing account number details with the PB and sync with the opportunity.
8. Create the quote and send for customer approval.
</t>
  </si>
  <si>
    <t>1. Login to Salesforce as CSR.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Auslandsrufnummer services:
Phone Number in Argentina
Phone Number in Australia
Phone Number in Austria
Phone Number in Belgium
Phone Number in Brazil
Phone Number in Bulgaria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Phone Number in Argentina
Phone Number in Australia
Phone Number in Austria
Phone Number in Belgium
Phone Number in Brazil
Phone Number in Bulgaria</t>
  </si>
  <si>
    <t>Verify whether the system throws an error when CSR tries to edit the service name with more than 50 characters under Produktbeschreibung' field.</t>
  </si>
  <si>
    <t xml:space="preserve">1. Login to Salesforce as CSR.
2. Create a Lead and convert the lead in to account.
3. Check whether a new opportunity is created.
4. Open an opportunity and add the below products
-Virtual Voice Kundensetup
-Virtual Voice Dienste
- Virtual Voice Dienstleistungen
i. Edit the service name with more than 50 Characters under "Produktbeschreibung" field.
5. Check whether error is thrown.
</t>
  </si>
  <si>
    <t>Below Error should be successfully thrown to the CSR.
"Produktname sollte max. 50 Buchstaben haben, damit es nicht in der Rechnung abgeschnitten wird"</t>
  </si>
  <si>
    <t xml:space="preserve">Verify whether the CSR is able to place the below implementation services and also generate an invoice for the same.
Device Installation Managed Switches - Installation Managed Switch
Device Installation Unmanaged Switches -Inst. Unmanaged Switch / DECT Basis
Device Installation Terminals - Installation Endgerät
</t>
  </si>
  <si>
    <t xml:space="preserve">1.Login to sales force as a CSR. create a LEAD
2. Create a Account and  add the below products  in the new basket 
     Subscriber - Virtual Phone Dienste
     HPBX Site Implementation- Virtual Phone Kundensetup
     Implementation Services - Virtual Phone Dienstleistungen
- Device Installation Managed Switches - Installation Managed Switch
Device Installation Unmanaged Switches -Inst. Unmanaged Switch / DECT Basis
Device Installation Terminals - Installation Endgerät
- Edit &amp; Configure the products.
- Associate billing account and site information to the PB.
3. Create a quote,             
4. Approve the Quote
5. Upload the customer approved quote signed by CSR, Validate and submit the order
6. Verify for each service whether an sub order is created
7. Check whether the order is activated by closing the case manually.
8. Sync it with Kenan
9. Run the invoice and verify whether the product name &amp; charges are generated correctly.
</t>
  </si>
  <si>
    <t>HPBX Implementation services should be activated.
- Invoice should be successfully generated.
-  Updated Product name (in German)&amp; charges should be updated correctly.</t>
  </si>
  <si>
    <t>Verify whether monthly invoice is generated for  new service 'Virtual Phone" services as per the existing template with additional transparency regulations.
- Virtual Phone Kundensetup
- Virtual Phone Dienstleistungen
- Virtual Phone Dienste</t>
  </si>
  <si>
    <t>1. Check whether invoice is generated as per the existing template.</t>
  </si>
  <si>
    <t>Invoice should be generated successfully as per the template.</t>
  </si>
  <si>
    <t>Verify the foot print of the quote 
- if service location is NRW
- if Service location of customer is out of Unitymedia footprint
- If Service Location is of basket will have multi site order(1 from UM footprint and 1 from out of footprint)
 - If Service Location is of basket will have multi site order(2 from UM footprint)</t>
  </si>
  <si>
    <t xml:space="preserve">1.Login to sales force as a CSR. create a LEAD
2. Create a Account and in the new basket configure Voice services
     Subscriber - Virtual Voice Dienste
     HPBX Site Implementation- Virtual Voice Kundensetup
     Implementation Services - Virtual Voice Dienstleistungen
     Hardware devices - Virtual Voice HW
     Phone Numbers - Virtual Voice Auslandsrufnummer"
3. Create a quote
             &gt; Verify on the quote whether the unity media service region details are updated in the footer of the page
4. Approve the Quote
5. An Automatic email to be triggered to the customer once the quote is approved.
6. Upload the customer approved quote signed by CSR, Validate and submit the order
7. Verify for each service whether an sub order is created
</t>
  </si>
  <si>
    <t>If service location is NRW the quote should have UM NRW address on footer of every quote page.
NRW address should be at footer level on every page of quotation.
Priority will be given to UM footprint address.
NRW address should be at footer level on every page of quotation</t>
  </si>
  <si>
    <t xml:space="preserve">Verify whether PP is able to process the order for the below combinations:
- Kundensetup
- 1 or many Entry service of new phone number (Single)/ New Phone Number  Block of 10/ New Phone Number  Block of 100from implementation service
- Standard / Non Standard Services (Partner Needed Yes)
- Standard / Non Standard Services (Partner Needed No)
</t>
  </si>
  <si>
    <t xml:space="preserve">Verify whether PP is able to view &amp; configure the below 'Virtual Phone Dienste' services Powered  by SIPWISE in the product basket &amp; also verify whether OTC  &amp; MRC charges for 'Virtual Phone Dienste' is calculated correctly based on the Quantity provided.
Virtual Phone Fremium
Virtual Phone Basic
Virtual Phone Premium
Virtual Phone Premium Plus
Virtual Phone Premium Fax
Virtual Phone Advanced
Virtual Phone Advanced Plus
Virtual Phone Advanced Fax
Virtual Phone Advanced Plus Fax
Virtual Phone Premium Plus Fax
</t>
  </si>
  <si>
    <t xml:space="preserve">1. Login to Salesforce as PP.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Dienste
Virtual Phone Fremium
Virtual Phone Basic
Virtual Phone Premium
Virtual Phone Premium Plus
Virtual Phone Premium Fax
Virtual Phone Advanced
Virtual Phone Advanced Plus
Virtual Phone Advanced Fax
Virtual Phone Advanced Plus Fax
Virtual Phone Premium Plus Fax
- Virtual Phone Dienstleistungen
6. Verify whether PP able to select all 3 services
7. Verify the OTC charges for all 9 Entry services of 'Virtual Voice Dienste' as per attached sheet
8. Configure the products.
9. Associate Installation details and Billing account number details with the PB and sync with the opportunity.
10. Submit the Order after quote approval.
11. Verify whether Order gets decomposed in to suborders &amp; check the below validations are successful:
-Contract term and Contract type to be defaulted at product configurator level as ‘Pay As You go’ and ‘No Contract’ 
- SLA type for this product will be defaulted to ‘Bronze’.
</t>
  </si>
  <si>
    <t>Verify PP is able to allowed to offer only Virtual Phone Dienstleistungen to a new opportunity when the account already holds the Virtual Phone Kundensetup in its previous opportunity.</t>
  </si>
  <si>
    <t>1. Login to Salesforce as PP.
2. Open an existing account with Kundensetup setup service active.
3. Create a new opportunity.
4. Add the Virtual Phone Dienstleistungen product alone in the product basket.
5. Configure the same &amp; save it.</t>
  </si>
  <si>
    <t>PP should be allowed to offer the implementation service without error.
- Once product basket is synched and opportunity is validated and marked as ‘Ready for Order”, a case should be created for SME agent to create the required Sipwise account using unique identifier (e.g. HPBX External Id). 
- HPBX External ID should be populated in the (Billing account +Site ID + contractual organization” combination)
- Contract term and Contract type to be defaulted at product configurator level as ‘Pay As You go’ and ‘No Contract’ 
- SLA type for this product will be defaulted to ‘Bronze’.
 - SME care agent will come back to SF, update the activation date for service and service will be synched with Kenan for billing and account should be created in Kenan.</t>
  </si>
  <si>
    <t>Verify whether PP able to configure &amp; provide  'Virtual Phone Dienstleistungen (Implementation services)'  along with the below addon'sfor a SME customer with 50 characters &amp; the same should be validated in Quote &amp; Invoice.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t>
  </si>
  <si>
    <t xml:space="preserve">1. Login to Salesforce as PP.
2. Create a Lead and convert the lead in to account.
3. Check whether a new opportunity is created.
4. Open Product Basket and verify whether the below new service is available
- Virtual Phone
5. Add the below service &amp; configure the same.
- Virtual Phone Kundensetup
- Virtual Phone Dienstleistungen
6. Add the below add-ons under Virtual Phone Dienstleistungen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
7. Configure the products.
8. Associate Installation details and Billing account number details with the PB and sync with the opportunity.
9. Submit the Order after quote approval.
10. Verify whether Order gets decomposed in to suborders &amp; check the below validations are successful:
-Contract term and Contract type to be defaulted at product configurator level as ‘Pay As You go’ and ‘No Contract’ 
- SLA type for this product will be defaulted to ‘Bronze’.
</t>
  </si>
  <si>
    <t>Verify whether PP is able to quote for the "Virtual Phone" product powered by  SIPWise services.</t>
  </si>
  <si>
    <t xml:space="preserve">1. Login to Salesforce as PP.
2. Create a Lead and convert the lead in to account.
3. Check whether a new opportunity is created.
4. Open an opportunity and add  product under "Virtual Phone" category  in the product basket which is offered by SIPWise
i. Edit &amp; Configure the product.
5. Save the configuration.
6. Associate Installation details and Billing account number details with the PB and sync with the opportunity.
8. Create the quote and send for customer approval.
</t>
  </si>
  <si>
    <t>PP should be able to quote for the products that are offered by SIPWise.
- Quote created should be attached to the "Notes &amp; Attachment" section in the opportunity page.
- Virtual Phone Kundensetup row should not be shown in the quote table for Virtual Phone. 
PP should be able to quote for the products that are offered by SIPWise.
- Quote created should be attached to the "Notes &amp; Attachment" section in the opportunity page.
- Quote should be created &amp; below points should be validated:
-  Virtual Phone Kundensetup row in the quote table should be suppressed.
- Virtual Phone Dienste services row shows blank in column 'Mindestvertragslaufzeit in Monaten' of quote table should be shown as "Täglich” (English= 'Daily') for all the daily cancellable Entry level services (German Word in Quote).
- For monthly cancellable Entry level services, column 'Mindestvertragslaufzeit in Monaten' of quote table should show value as “1”.
- Virtual Phone Implementation services row shows blank in column 'Mindestvertragslaufzeit in Monaten' of quote table should be shown as  as ‘Nicht anwendbar’ (English: Not applicable) for all the Implementation level services (German Word in Quote).</t>
  </si>
  <si>
    <t>Verify whether the system throws an error when PP tries to edit the service name with more than 50 characters under Produktbeschreibung' field.</t>
  </si>
  <si>
    <t xml:space="preserve">1. Login to Salesforce as PP.
2. Create a Lead and convert the lead in to account.
3. Check whether a new opportunity is created.
4. Open an opportunity and add the below products
-Virtual Voice Kundensetup
-Virtual Voice Dienste
- Virtual Voice Dienstleistungen
i. Edit the service name with more than 50 Characters under "Produktbeschreibung" field.
5. Check whether error is thrown.
</t>
  </si>
  <si>
    <t>Below Error should be successfully thrown to the PP.
"Produktname sollte max. 50 Buchstaben haben, damit es nicht in der Rechnung abgeschnitten wird"</t>
  </si>
  <si>
    <t xml:space="preserve">Verify whether the PP is able to place the below implementation services and also generate an invoice for the same.
Device Installation Managed Switches - Installation Managed Switch
Device Installation Unmanaged Switches -Inst. Unmanaged Switch / DECT Basis
Device Installation Terminals - Installation Endgerät
</t>
  </si>
  <si>
    <t xml:space="preserve">1.Login to sales force as a PP. create a LEAD
2. Create a Account and  add the below products  in the new basket 
     Subscriber - Virtual Phone Dienste
     HPBX Site Implementation- Virtual Phone Kundensetup
     Implementation Services - Virtual Phone Dienstleistungen
- Device Installation Managed Switches - Installation Managed Switch
Device Installation Unmanaged Switches -Inst. Unmanaged Switch / DECT Basis
Device Installation Terminals - Installation Endgerät
- Edit &amp; Configure the products.
- Associate billing account and site information to the PB.
3. Create a quote,             
4. Approve the Quote
5. Upload the customer approved quote signed by PP, Validate and submit the order
6. Verify for each service whether an sub order is created
7. Check whether the order is activated by closing the case manually.
8. Sync it with Kenan
9. Run the invoice and verify whether the product name &amp; charges are generated correctly.
</t>
  </si>
  <si>
    <t>Verify whether monthly invoice is generated for  new service 'Virtual Phone" services as per the existing template with additional transparency regulations. (PP)
- Virtual Phone Kundensetup
- Virtual Phone Dienstleistungen
- Virtual Phone Dienste</t>
  </si>
  <si>
    <t>BHP-13</t>
  </si>
  <si>
    <t>BHP-14
BHP-221
OMB-897</t>
  </si>
  <si>
    <t>BHP-221</t>
  </si>
  <si>
    <t>BHP-3
BHP-192
BHP-220</t>
  </si>
  <si>
    <t>BHP-117</t>
  </si>
  <si>
    <t>BHP-122</t>
  </si>
  <si>
    <t>BHP-118</t>
  </si>
  <si>
    <t>BHP-2</t>
  </si>
  <si>
    <t>OMB-304</t>
  </si>
  <si>
    <t>OMB-512</t>
  </si>
  <si>
    <t>OMB-540</t>
  </si>
  <si>
    <t>OMB-907</t>
  </si>
  <si>
    <t>SIPWISE, SF, Kenan</t>
  </si>
  <si>
    <t>VW, SF, Kenan</t>
  </si>
  <si>
    <t>SF, Kenan, CAMA</t>
  </si>
  <si>
    <t>MACD_Terminate</t>
  </si>
  <si>
    <t>Yuvaraj M</t>
  </si>
  <si>
    <t>BHP-8
SFOM-2562
SFOM-2563</t>
  </si>
  <si>
    <t>BHP-13
BHP-190
SFOM-2561</t>
  </si>
  <si>
    <t>BHP-11
SFOM-2566
SFOM-2567</t>
  </si>
  <si>
    <t>BHP-469</t>
  </si>
  <si>
    <t>Verify whether CSR is able to place the below Virtual Phone Dienste service &amp; validate whether the charges are prorated in the first month invoice.
-  Virtual Phone Fremium (Mid of the month)</t>
  </si>
  <si>
    <t>BHP-607</t>
  </si>
  <si>
    <t>Regression</t>
  </si>
  <si>
    <t>BHP-52</t>
  </si>
  <si>
    <t xml:space="preserve">Verify the German Translations in the Product Configuration Page.
Schließen
Abbrechen
Abschließen
Neu
Bundesland
Rufnummern
Erweiterungen
Gültig
Nein
Rufnummern
(schreibgeschützt)
Aktion
Unvollständig
Nein
Ja
durch Partner
Arbeitsauftrag
</t>
  </si>
  <si>
    <t>Verify whether CSR is able to place the below Virtual Phone Dienste service &amp; validate whether the charges are prorated in the first month invoice.
-  Virtual Phone Premium (Mid of the Month)</t>
  </si>
  <si>
    <t>Verify whether CSR is able to place the below Virtual Phone Dienste service &amp; validate whether the charges are prorated in the first month invoice.
-  Virtual Phone Premium Plus (Mid of the Month)</t>
  </si>
  <si>
    <t>Verify whether CSR is able to place the below Virtual Phone Dienste service &amp; validate whether the charges are prorated in the first month invoice.
-  Virtual Phone Premium Fax (Mid of the Month)</t>
  </si>
  <si>
    <t>Verify whether CSR is able to place the below Virtual Phone Dienste service &amp; validate whether the charges are prorated in the first month invoice.
-  Virtual Phone Premium Plus Fax (Mid of the Month)</t>
  </si>
  <si>
    <t>Verify whether CSR is able to place the below Virtual Phone Dienste service &amp; validate whether the services are charged for the entire month in the first month invoice.
-  Virtual Phone Advanced (Mid of the Month)</t>
  </si>
  <si>
    <t>Verify whether CSR is able to place the below Virtual Phone Dienste service &amp; validate whether the services are charged for the entire month in the first month invoice.
-   Virtual Phone Advanced Plus (Mid of the Month)</t>
  </si>
  <si>
    <t>Verify whether CSR is able to place the below Virtual Phone Dienste service &amp; validate whether the services are charged for the entire month in the first month invoice.
-  Virtual Phone Advanced Fax (Mid of the Month)</t>
  </si>
  <si>
    <t>Verify whether CSR is able to place the below Virtual Phone Dienste service &amp; validate whether the services are charged for the entire month in the first month invoice.
-  Virtual Phone Advanced Plus Fax (Mid of the Month)</t>
  </si>
  <si>
    <t>Verify whether CSR is able to place the below Virtual Phone Dienste service &amp; validate the charges applied for the services in the first month invoice.
- Virtual Phone Basic (Start of the Month)
- Virtual Phone Advanced Plus Fax (Mid of the Month)</t>
  </si>
  <si>
    <t>Verify whether CSR is able to place the below Virtual Phone Dienste service &amp; validate whether the charges are prorated in the first month invoice.
-  Virtual Phone Fremium (End of the month)</t>
  </si>
  <si>
    <t>Verify whether CSR is able to place the below Virtual Phone Dienste service &amp; validate whether the charges are prorated in the first month invoice.
-  Virtual Phone Basic (End of the month)</t>
  </si>
  <si>
    <t>Verify whether CSR is able to place the below Virtual Phone Dienste service &amp; validate whether the charges are prorated in the first month invoice.
-  Virtual Phone Premium (End of the month)</t>
  </si>
  <si>
    <t>Verify whether CSR is able to place the below Virtual Phone Dienste service &amp; validate whether the charges are prorated in the first month invoice.
-  Virtual Phone Premium Fax (End of the month)</t>
  </si>
  <si>
    <t>Verify whether CSR is able to place the below Virtual Phone Dienste service &amp; validate whether the charges are prorated in the first month invoice.
-  Virtual Phone Premium Plus Fax (End of the month)</t>
  </si>
  <si>
    <t>Verify whether CSR is able to place the below Virtual Phone Dienste service &amp; validate whether the services are charged for the entire month in the first month invoice.
-  Virtual Phone Advanced (End of the month)</t>
  </si>
  <si>
    <t>Verify whether CSR is able to place the below Virtual Phone Dienste service &amp; validate whether the services are charged for the entire month in the first month invoice.
-   Virtual Phone Advanced Plus (End of the month)</t>
  </si>
  <si>
    <t>Verify whether CSR is able to place the below Virtual Phone Dienste service &amp; validate whether the services are charged for the entire month in the first month invoice.
-  Virtual Phone Advanced Fax (End of the month)</t>
  </si>
  <si>
    <t>Verify whether CSR is able to place the below Virtual Phone Dienste service &amp; validate whether the services are charged for the entire month in the first month invoice.
-  Virtual Phone Advanced Plus Fax (End of the month)</t>
  </si>
  <si>
    <t>Verify whether System removes  extra words if it increase the name more that the limit. (Since Salesforce currently support 80 character limit to store the Sub Order Name that has concatenation of Sub Order name and Address of the customer)</t>
  </si>
  <si>
    <t>System should remove  extra words if it increase the name more that the limit. (Since Salesforce currently support 80 character limit to store the Sub Order Name that has concatenation of Sub Order name and Address of the customer)</t>
  </si>
  <si>
    <t>CSR should have submitted an order with the below service.
- Virtual Voice Kundensetup
- Virtual Voice Dienstleistungen (Partner Needed - YES)
- Virtual Voice Dienste
Provide address with more than 80 characters</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</si>
  <si>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Standard/Non Standard Implementation services (With Partner yes)
   - Standard Non Standard Implementation services (With Partner No)
- Virtual Phone Dienste
5. Edit &amp; Configure the products.
6. Associate Installation &amp; Billing details &amp; sync with the opportunity.
7. Create a quote for the same &amp; set it for approval.
8. Validate &amp; submit the order.
9. Check whether an order is created with Four suborders.
- Virtual Phone Category for "Virtual Phone Kundensetup &amp; Dienste" services
- Parent Category for  "Virtual Phone Dienstleistungen" services.
- Virtual Voice implementation services for standard services with Partner Needed Yes
- Virtual Voice implementation services for standard services with Partner Needed No
10. Open the Virtual Phone suborder &amp; check whether the below case is created 
- Case Name: Set-up customer in SIPWise
11. Provide the activation date &amp; close the case.
12. Check whether Kundensetup services reached Kenan &amp; same as been activated once customer setup is done.
13. Check whether the below case is created in order to provision the implementation service of new phone number (Single)/ New Phone Number  Block of 10/ New Phone Number  Block of 100 in the InfPort.
- Case Name: Manage phone numbers in InfPort
14. Provide the activation date &amp; close the case.
15. Check whether Implementation services reached Kenan &amp; same as been activated in SF.
16. Check whether the below case is created in order to  provision the hob Entry services powered by SIPWise 
- Case Name: Provision Entry Services in Sipwise
17. Provide the activation date &amp; close the case.
18. Check whether Entry level services reached Kenan &amp; same as been activated in SF.
19. Open the Parent Category suborder &amp; check whether the suborder is closed automatically irrespective of the all the above 3 cases closed.
20. Open the "Virtual Voice implementation services for standard services - Partner Needed YES" suborder. 
21. Check whether the case for "UM-Engineers" is created.
22. Provide the activation date &amp; close the case.
23. Check whether standard services reached Kenan &amp; same as been activated in SF.
24. Open the "Virtual Voice implementation services for standard services - Partner Needed NO" suborder. 
25. Check whether the case for "HPBX- Charges" is created.
26. Provide the activation date &amp; close the case.
27. Check whether standard services reached Kenan &amp; same as been activated in SF.
28. Check whether all the services are turned to active &amp; the same has been updated in Account/Order/Suborder/Service page with the exact pricing (as mentioned in the template).
29. Generate an invoice for the same &amp; check whether the services are reflected with the correct OTC &amp; MTC charges in Invoice.
</t>
  </si>
  <si>
    <t>1. Order Confirmation email &amp; letter should be generated successfully after submission of order.
2. 4 Suborders should be created successfully.
3. 5 cases should be create &amp; closed with the activation dates .
4. All the services should have reached Kenan &amp; should remain active in SF.
5. Welcome Pack should be sent to the customer with the existing template.
6. Bill run should be successful.
7. Invoice with the exact service name &amp; pricing should be generated successfully.</t>
  </si>
  <si>
    <t xml:space="preserve">1. Login to Salesforce as CSR.
2. Create a Lead and convert the lead in to account.
3. Check whether a new opportunity is created.
4. Open an opportunity and add the below products
-Virtual Phone Kundensetup
-Virtual Phone Dienste
- Virtual Phone Dienstleistungen
i. Edit &amp; Configure the product.
- Add the below add-ons under Dienstleistungenservices:
Arrival / Service delivery
Device Installation Managed Switches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Arrival / Service delivery
Device Installation Managed Switches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</si>
  <si>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1. Quote should be successfully sent to the customer.
2. Quote should be attached to the "Notes &amp; Attachment" session
Below names should be successfully displayed in quote as well with 50 length characters.
Arrival / Service delivery
Device Installation Managed Switches
3. Invoice should be successfully generated &amp; validated with the service names.
4.  “Bereitstellungsentgelte” should no longer appended to one-time service line item description for any HPBX products while sending them to Billing system (Kenan).</t>
  </si>
  <si>
    <t>CSR should be able to quote for the products that are offered by SIPWise.
- Quote created should be attached to the "Notes &amp; Attachment" section in the opportunity page.
- Virtual Phone Kundensetup row should not be shown in the quote table for Virtual Phone. 
CSR should be able to quote for the products that are offered by SIPWise.
- Quote created should be attached to the "Notes &amp; Attachment" section in the opportunity page.
- Quote should be created &amp; below points should be validated:
-  Virtual Phone Kundensetup row in the quote table should be suppressed.
- Virtual Phone Dienste services row shows blank in column 'Mindestvertragslaufzeit in Monaten' of quote table should be shown as "Täglich” (English= 'Daily') for all the daily cancellable Entry level services (German Word in Quote).
- For monthly cancellable Entry level services, column 'Mindestvertragslaufzeit in Monaten' of quote table should show value as “1”.
- Virtual Phone Implementation services row shows blank in column 'Mindestvertragslaufzeit in Monaten' of quote table should be shown as   ‘Nicht anwendbar’ (English: Not applicable) for all the Implementation level services (German Word in Quote).</t>
  </si>
  <si>
    <t xml:space="preserve">1. Login to Salesforce as CSR.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Dienstleistungenservices:
Arrival / Service delivery
Device Installation Managed Switches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Arrival / Service delivery
Device Installation Managed Switches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</si>
  <si>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Verify whether 2 Welcome pack created separately for HPBX + Internet order.</t>
  </si>
  <si>
    <t>1.Login to sales force as a CSR. create a LEAD
2. Create a Account and  add the below products  in the new basket
     Company internet
     Subscriber - Virtual Phone Dienste
     HPBX Site Implementation- Virtual Phone Kundensetup
     Implementation Services - Virtual Phone Dienstleistungen
- Device Installation Managed Switches - Installation Managed Switch
Device Installation Unmanaged Switches -Inst. Unmanaged Switch / DECT Basis
Device Installation Terminals - Installation Endgerät
- Edit &amp; Configure the products.
- Associate billing account and site information to the PB.
3. Create a quote,             
4. Approve the Quote
5. Upload the customer approved quote signed by CSR, Validate and submit the order
6. Verify for each service whether an sub order is created
7. Check whether the order is activated by closing the case manually.
8. Sync it with Kenan
9. Run the invoice and verify whether the product name &amp; charges are generated correctly.
10. Check whether 2 welcome pack is created separately.</t>
  </si>
  <si>
    <t>HPBX Implementation services should be activated.
- Invoice should be successfully generated.
-  Updated Product name (in German)&amp; charges should be updated correctly.
CI should be successfully activated 
2 Welcome pack should be generated separately for CI &amp; HPBX orders.</t>
  </si>
  <si>
    <t xml:space="preserve">1. Login to Salesforce as PP.
2. Create a leave &amp; covert the same in to account/Opportunity.
3. Open the Opportunity &amp; create a new Product Basket.
4. Add the below products in the PB:
- Virtual Phone Kundensetup
- Virtual Phone Dienstleistungen
   -New Phone Number  Block of 10/ New Phone Number  Block of 100
   - Standard/Non Standard Implementation services (With Partner yes)
   - Standard Non Standard Implementation services (With Partner No)
- Virtual Phone Dienste
5. Edit &amp; Configure the products.
6. Associate Installation &amp; Billing details &amp; sync with the opportunity.
7. Create a quote for the same &amp; set it for approval.
8. Validate &amp; submit the order.
9. Check whether an order is created with Four suborders.
- Virtual Phone Category for "Virtual Phone Kundensetup &amp; Dienste" services
- Parent Category for  "Virtual Phone Dienstleistungen" services.
- Virtual Voice implementation services for standard services with Partner Needed Yes
- Virtual Voice implementation services for standard services with Partner Needed No
10. Open the Virtual Phone suborder &amp; check whether the below case is created 
- Case Name: Set-up customer in SIPWise
11. Provide the activation date &amp; close the case.
12. Check whether Kundensetup services reached Kenan &amp; same as been activated once customer setup is done.
13. Check whether the below case is created in order to provision the implementation service of new phone number (Single)/ New Phone Number  Block of 10/ New Phone Number  Block of 100 in the InfPort.
- Case Name: Manage phone numbers in InfPort
14. Provide the activation date &amp; close the case.
15. Check whether Implementation services reached Kenan &amp; same as been activated in SF.
16. Check whether the below case is created in order to  provision the hob Entry services powered by SIPWise 
- Case Name: Provision Entry Services in Sipwise
17. Provide the activation date &amp; close the case.
18. Check whether Entry level services reached Kenan &amp; same as been activated in SF.
19. Open the Parent Category suborder &amp; check whether the suborder is closed automatically irrespective of the all the above 3 cases closed.
20. Open the "Virtual Voice implementation services for standard services - Partner Needed YES" suborder. 
21. Check whether the case for "UM-Engineers" is created.
22. Provide the activation date &amp; close the case.
23. Check whether standard services reached Kenan &amp; same as been activated in SF.
24. Open the "Virtual Voice implementation services for standard services - Partner Needed NO" suborder. 
25. Check whether the case for "HPBX- Charges" is created.
26. Provide the activation date &amp; close the case.
27. Check whether standard services reached Kenan &amp; same as been activated in SF.
28. Check whether all the services are turned to active &amp; the same has been updated in Account/Order/Suborder/Service page with the exact pricing (as mentioned in the template).
29. Generate an invoice for the same &amp; check whether the services are reflected with the correct OTC &amp; MTC charges in Invoice.
</t>
  </si>
  <si>
    <t xml:space="preserve">1. Login to Salesforce as PP.
2. Create a Lead and convert the lead in to account.
3. Check whether a new opportunity is created.
4. Open an opportunity and add the below products
-Virtual Phone Kundensetup
-Virtual Phone Dienste
- Virtual Phone Dienstleistungen
i. Edit &amp; Configure the product.
- Add the below add-ons under Dienstleistungenservices:
Arrival / Service delivery
Device Installation Managed Switches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Arrival / Service delivery
Device Installation Managed Switches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</si>
  <si>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Product configuration page should be successfully translated in German for the below fields:
Close
Cancel
Finish
New
State
Phone Numbers
Add-ons
Valid
No
Phone Numbers
(Read Only)
Action
Incomplete
No
Yes
Partner Needed
Work Description</t>
  </si>
  <si>
    <t xml:space="preserve">1. Login to Salesforce as PP.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Dienstleistungenservices:
Arrival / Service delivery
Device Installation Managed Switches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Arrival / Service delivery
Device Installation Managed Switches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</si>
  <si>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BHP-170</t>
  </si>
  <si>
    <t>Verify whether Welcome pack is generated succesfully with the new bullet points format for a Virtual Phone Order + CI.</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</si>
  <si>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Standard/Non Standard Implementation services (With Partner yes)
   - Standard Non Standard Implementation services (With Partner No)
- Virtual Phone Dienste
5. Edit &amp; Configure the products.
6. Add CI product.
7. Configure the same.
8. Assoctiate Installation &amp; Billing details &amp; sync with the opportunity.
9. Create a quote for the same &amp; set it for approval.
10. Validate &amp; submit the order.
11. Provision CI &amp; check whether the service is active.
12. Check whether an order is created with Four suborders for HPBX order.
- Virtual Phone Category for "Virtual Phone Kundensetup &amp; Deinste" services
- Parent Category for  "Virtual Phone Dienstleistungen" services.
- Virtual Voice implementation services for standard services with Partner Needed Yes
- Virtual Voice implementation services for standard services with Partner Needed No
13. Open the Virtual Phone suborder &amp; check whether the below case is created 
- Case Name: Set-up customer in SIPWise
14. Provide the activation date &amp; close the case.
15. Check whether Kundensetup services reached kenan &amp; same as been activated once customer setup is done.
16. Check whether the below case is created inorder to provision the implementation service of new phone number (Single)/ New Phone Number  Block of 10/ New Phone Number  Block of 100 in the InfPort.
- Case Name: Manage phone numbers in InfPort
17. Provide the activation date &amp; close the case.
18. Check whether Implementation services reached kenan &amp; same as been activated in SF.
19. Check whether the below case is created inorder to  provision the hob Entry services powered by SIPWise 
- Case Name: Provision Entry Services in Sipwise
20. Provide the activation date &amp; close the case.
21. Check whether Entry level services reached kenan &amp; same as been activated in SF.
22. Open the Parent Category suborder &amp; check whether the suborder is closed automatically irrespective of the all the above 3 cases closed.
23. Open the "Virtual Voice implementation services for standard services - Partner Needed YES" suborder. 
24. Check whether the case for "UM-Engineers" is created.
25. Provide the activation date &amp; close the case.
26. Check whether standard services reached kenan &amp; same as been activated in SF.
27. Open the "Virtual Voice implementation services for standard services - Partner Needed NO" suborder. 
28. Check whether the case for "HPBX- Charges" is created.
29. Provide the activation date &amp; close the case.
30. Check whether standard services reached kenan &amp; same as been activated in SF.
31. Check whether all the services are turned to active &amp; the same has been updated in Account/Order/Suborder/Service page with the exact pricing (as mentioned in the template).
32. Generate an invoice for the same &amp; check whether the services are reflected with the correct OTC &amp; MTC charges in Invoice.
33. Validate the Welcome pack generated for CI &amp; HPBX seperately.
</t>
  </si>
  <si>
    <t>1. CI &amp; HPBX product should be successfully activated.
2. Welcome pack should be generated for each product.</t>
  </si>
  <si>
    <t>BHP-171</t>
  </si>
  <si>
    <t>Verify whether the Case "Erstelle neue Telefonnummern für Virtual Phone" is created while placing Virtual phone order &amp; check whether the description are displayed as per BHP-170.</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</si>
  <si>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Virtual Phone Dienste
5. Edit &amp; Configure the products.
6. Associate Installation &amp; Billing details &amp; sync with the opportunity.
7. Create a quote for the sa,me &amp; set it for approval.
8. Validate &amp; submit the order.
9. Check whether an order is created with two suborders.
- Virtual Phone Category for "Virtual Phone Kundensetup &amp; Deinste" services
- Parent Category for  "Virtual Phone Dienstleistungen" services.
10. Open the Virtual Phone suborder &amp; check whether the below case is created 
- Case Name: Set-up customer in SIPWise -&gt;  Erstelle ein Virtual Phone Kunde in Sipwise
11. Provide the activation date &amp; close the case.
12. Check whether Kundensetup services reached kenan &amp; same as been activated once customer setup is done.
13. Check whether the below case is created inorder to provision the implementation service of new phone number (Single)/ New Phone Number  Block of 10/ New Phone Number  Block of 100 in the InfPort.
- Case Name: Manage phone numbers in InfPort -&gt; Erstelle neue Telefonnummern für Virtual Phone
11. Check the whether the descripiton is displayed as below:
A. Bitte loge Dich ein in InfPort, um neue Nummern zu reservieren
    Starte die Auswahl des Nummernblocks
    Wähle die Grösse der Nummernblöcke abhängig von der Kundenbestellung
    Prüfe in Infport ob die Nummernblöcke erhältlich sind
    Abhängig von der Antwort, mache weiter im der Sektion B1 (JA) oder B2 (NEIN)
</t>
  </si>
  <si>
    <t>Description should be displayed as mentioned in BHP-170 for case 2.</t>
  </si>
  <si>
    <t>1. Quote should be successfully sent to the customer.
2. Quote should be attached to the "Notes &amp; Attachment" session
Virtual Voice Dienstleistung 15 Minuten
Aufwandspauschale ungerechtfertigte Störung
Virtual Voice Dienstleistung 15 Minuten</t>
  </si>
  <si>
    <t xml:space="preserve">Verify whether CSR is able to quote &amp; provide invoice to the customer with 50 characters for the below Managed &amp; unmanaged services of  Dienstleistungen services 
Virtual Voice Dienstleistung 15 Minuten
Aufwandspauschale ungerechtfertigte Störung
</t>
  </si>
  <si>
    <t>Validate whether CSR is able to submit a multi-site order with below add-ons
Site - 1:
New Phone Number  Block of 10 17,90€
Site 2:
New Phone Number  Block of 100 129,90€</t>
  </si>
  <si>
    <t xml:space="preserve">1.Login to sales force as a CSR
2.Configure the PB with below multisite configuration
 Site 1:
     HPBX Site Implementation- Virtual Voice Kundensetup
     Implementation Services - Virtual Voice Dienstleistungen with below add-on
               -         -New Phone Number  Block of 100 129,90
    Phone Numbers - Virtual Voice Auslandsrufnummer"
 Site 2:
   HPBX Site Implementation- Virtual Voice Kundensetup
   Implementation Services - Virtual Voice Dienstleistungen with below add-on
               -New Phone Number  Block of 10 17,90€
    Phone Numbers - Virtual Voice Auslandsrufnummer"
3. Validate that price of New Phone Number  Blocks
4.Validate whether CSR is able to capture the area code
5.Validate that area code is a free field and it is not auto populated based on the postal code given
6.Validate that there is no option to select range of new number blocks in SF.
7. Create, validate  and Approve the quote 
8. Submit the order
9.  Create a corresponding service in Voice works and make the service active in salesforce and sync it with Kenan
10. Validate the invoice for the above order
</t>
  </si>
  <si>
    <t xml:space="preserve">CSR should be able to submit a multi-site order with below add-ons
Site - 1:
 New Phone Number  Block of 100 129,90
Site 2:
New Phone Number  Block of 10 17,90€
</t>
  </si>
  <si>
    <t xml:space="preserve">Verify whether PP is able to quote &amp; provide invoice to the customer with 50 characters for the below Managed &amp; unmanaged services of  Dienstleistungen services 
Virtual Voice Dienstleistung 15 Minuten
Aufwandspauschale ungerechtfertigte Störung
</t>
  </si>
  <si>
    <t>1. Login to Salesforce as PP.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Virtual Voice Dienstleistung 15 Minuten
Aufwandspauschale ungerechtfertigte Störung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Virtual Voice Dienstleistung 15 Minuten
Aufwandspauschale ungerechtfertigte Störung</t>
  </si>
  <si>
    <t>1. Quote should be successfully sent to the customer.
2. Quote should be attached to the "Notes &amp; Attachment" session
Below names should be successfully displayed in quote as well with 50 length characters.
 Virtual Voice Dienstleistung 15 Minuten
Aufwandspauschale ungerechtfertigte Störung</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</si>
  <si>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Fremium)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</si>
  <si>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Basic)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</si>
  <si>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Premium)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</si>
  <si>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Premium Plus)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</si>
  <si>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Premium Fax)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</si>
  <si>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Premium Plus Fax)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</si>
  <si>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Advanced )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</si>
  <si>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Advanced Plus )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</si>
  <si>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(Virtual Phone Advanced Fax)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</si>
  <si>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Advanced Plus Fax )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</si>
  <si>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Basic)
- Virtual Phone Dienste ( Virtual Phone Advanced Plus Fax )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</si>
  <si>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Fremium)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</si>
  <si>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Basic)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for 2months. 
</t>
  </si>
  <si>
    <t>Services should get  activated in SF &amp; the same should reach Kenan successfully.
Charges should  be prorated in Invoice based on the activation date in the First month &amp; Services should be fully charged on the 2nd month.</t>
  </si>
  <si>
    <t>Services should get  activated in SF &amp; the same should reach Kenan successfully.
Services should be charged for the entire month for Month 1 &amp; 2 irrespective of the activation date.</t>
  </si>
  <si>
    <t>Services should get  activated in SF &amp; the same should reach Kenan successfully.
Charges should be prorated in Invoice for 1st month invoice based on the activation date &amp; charged fully for the 2nd month invoice for Virtual Phone Basic services (Daily)
Services should be charged for the entire month for Month 1 &amp; 2 irrespective of the activation date. (For Monthly subscriptions)</t>
  </si>
  <si>
    <t>Reporter</t>
  </si>
  <si>
    <t>Verify whether CSR is able to perform terminate for the below scenario:
Customer has 1 kundensetup + Entry service (monthly cancellable)) - Virtual Phone Advanced (Mid of the Month)</t>
  </si>
  <si>
    <t>1. Login to Salesforce.
2. Open an active account with Virtual Phone services (Daily Cancellable) being active.
3. Click on "Change Subscription" 
4. Check whether all the MACD options i.e. Change, Move, Terminate, Up-grade &amp; Downgrade are displayed.
5. Click on Terminate &amp; select the services to be terminated.
6. Check whether a new opportunity is created with the order type as "Terminate". 
7. Open the MACD basket and provide Termination reason.
8. Validate &amp; submit the order.
9. Check whether one suborder is created.
10.  Check whether below case structure is created on the day Termination is initiated.
- Subject of the Case/Action – Suspend customer
 - Case structure to be used what we used for VW with subject ‘Enter Data to Voiceworks
11. Check whether the below instruction is shown in the case layout:
i.Den Kunden (die Service Lokation) am 1. Tag des Folgemonats in Sipwise auf den Status „suspended“ setzen
ii.USMS Ticket an „Provisioning B2B Voice“ mit der Bitte um Deaktivierung der Rufnummern des Kunden (der Service Lokation) zum Datum 'heute + 7 Kalendertage' einstellen, falls nicht bereits im Rahmen eines Port-Out-Requests geschehen
iii.Case schließen
Action to perform by CSR sequentially (User Training Required, No action on System)
12. Provide the deactivation date &amp; close the case.
13. Check whether below case structure is created after 7 days of suspension.
- Subject of the Case/Action – : Delete customer" (at date of suspension +7 days)
- Case structure to be finalized. ‘Enter Data to Voiceworks’
14. Check whether the below instruction is shown in the case layout:
i.Den Kunden (die Service Lokation) in Sipwise löschen (damit werden automatisch auch alle noch verbliebenen Benutzer gelöscht)
ii.Die Rufnummern des Kunden (der Service Lokation) in InfPort deaktivieren, falls dies nicht ohnehin über einen bereits laufenden Port-Out-Request geschieht bzw. geschehen ist
iii.Prüfen, ob das USMS-Ticket für die angeforderte Rufnummern-Deaktivierung geschlossen wurde, falls dies nicht ohnehin über einen bereits laufenden Port-Out-Request geschieht bzw. geschehen ist
iv.Case schließen
15. Check whether comment section is mandatory.
16. Provide the deactivation date &amp; close the case.
17. Check whether services are sent to Kenan for deactivation &amp; the same as been updated in SF with the status "Inactive".
18. Perform Bill run &amp; check whether the final bill has prorated charges for Daily service.</t>
  </si>
  <si>
    <t>Case 1 should be created on the day termination has been initiated
Case 2 should be created after 7 days once case 1 is closed.
Termination should be completed successfully.
Invoice should be generated with the prorated charges for Daily service.</t>
  </si>
  <si>
    <r>
      <t xml:space="preserve">Case 1 should be created on the first day of the next month.
Case 2 should be created after 7 days once case 1 is closed.
Termination should be completed successfully.
</t>
    </r>
    <r>
      <rPr>
        <b/>
        <sz val="11"/>
        <rFont val="Calibri"/>
        <family val="2"/>
        <scheme val="minor"/>
      </rPr>
      <t>Invoice should be generated with the full month amount for the monthly services.</t>
    </r>
  </si>
  <si>
    <t>1. Login to Salesforce.
2. Open an active account with Virtual Phone services (Monthly  Cancellable) being active.
3. Click on "Change Subscription" 
4. Check whether all the MACD options i.e. Change, Move, Terminate, Up-grade &amp; Downgrade are displayed.
5. Click on Terminate &amp; select the services to be terminated.
6. Check whether a new opportunity is created with the order type as "Terminate". 
7. Open the MACD basket and provide Termination reason.
8. Validate &amp; submit the order.
9. Check whether one suborder is created.
10.  Check whether below case structure is created on the first day of the next month.
- Subject of the Case/Action – Suspend customer
 - Case structure to be used what we used for VW with subject ‘Enter Data to Voiceworks
11. Check whether the below instruction is shown in the case layout:
i.Den Kunden (die Service Lokation) am 1. Tag des Folgemonats in Sipwise auf den Status „suspended“ setzen
ii.USMS Ticket an „Provisioning B2B Voice“ mit der Bitte um Deaktivierung der Rufnummern des Kunden (der Service Lokation) zum Datum 'heute + 7 Kalendertage' einstellen, falls nicht bereits im Rahmen eines Port-Out-Requests geschehen
iii.Case schließen
Action to perform by CSR sequentially (User Training Required, No action on System)
12. Provide the deactivation date &amp; close the case.
13. Check whether below case structure is created after 7 days of suspension.
- Subject of the Case/Action – : Delete customer" (at date of suspension +7 days)
- Case structure to be finalized. ‘Enter Data to Voiceworks’
14. Check whether the below instruction is shown in the case layout:
i.Den Kunden (die Service Lokation) in Sipwise löschen (damit werden automatisch auch alle noch verbliebenen Benutzer gelöscht)
ii.Die Rufnummern des Kunden (der Service Lokation) in InfPort deaktivieren, falls dies nicht ohnehin über einen bereits laufenden Port-Out-Request geschieht bzw. geschehen ist
iii.Prüfen, ob das USMS-Ticket für die angeforderte Rufnummern-Deaktivierung geschlossen wurde, falls dies nicht ohnehin über einen bereits laufenden Port-Out-Request geschieht bzw. geschehen ist
iv.Case schließen
15. Check whether comment section is mandatory.
16. Provide the deactivation date &amp; close the case.
17. Check whether services are sent to Kenan for deactivation &amp; the same as been updated in SF with the status "Inactive".
18. Perform Bill run &amp; check whether the final bill ischarged fully for Monthly service.</t>
  </si>
  <si>
    <t>(All)</t>
  </si>
  <si>
    <t>Count of Status2</t>
  </si>
  <si>
    <t>Created</t>
  </si>
  <si>
    <t>TCSIT019test01</t>
  </si>
  <si>
    <t>Verify whether CSR is able to terminate perform the below scenario:
Customer has 1 kundensetup + Entry service (daily cancellable) - Premium plus (Mid of the Month)</t>
  </si>
  <si>
    <t>R18.35_HPBX Regression</t>
  </si>
  <si>
    <t>In-Progress</t>
  </si>
  <si>
    <t>TCSIT0026</t>
  </si>
  <si>
    <t>TCSIT0027</t>
  </si>
  <si>
    <t>TCSIT0028</t>
  </si>
  <si>
    <t>TCSIT0029</t>
  </si>
  <si>
    <t>TCSIT0035</t>
  </si>
  <si>
    <t>TCSIT0036</t>
  </si>
  <si>
    <t>TCSIT0037</t>
  </si>
  <si>
    <t>Virtual voice Deinste service product/Service name to be updated with entry service Virtual voice Basic as for new provide</t>
  </si>
  <si>
    <t>Virtual voice Deinste service product/Service name to be updated with entry service Virtual voice Premium as for new provide</t>
  </si>
  <si>
    <t>Virtual voice Deinste service product/Service name to be updated with entry service Virtual   Voice mobile as for new provide</t>
  </si>
  <si>
    <t>Virtual voice Deinste service product/Service name to be updated with entry service Virtual voice Efax in  as for new provide</t>
  </si>
  <si>
    <t>Virtual voice Deinste service product/Service name to be updated with entry service Virtual voice IVR as for new provide</t>
  </si>
  <si>
    <t>Virtual voice Deinste service product/Service name to be updated with entry service Virtual voice Datenkarte for new provide</t>
  </si>
  <si>
    <t>Virtual voice Deinste service product/Service name to be updated with entry service Virtual voice wartefeld as for new provide</t>
  </si>
  <si>
    <t>Virtual voice Deinste service product/Service name to be updated with entry service Virtual   Voice Mobile as for new provide</t>
  </si>
  <si>
    <t>Virtual voice Deinste service product/Service name to be updated with entry service Virtual voice Mobile plus in  as for new provide</t>
  </si>
  <si>
    <t>Virtual voice Deinste service product/Service name to be updated with entry service Virtual voice Port fixnet flat and Virtual voice port  as for new provide</t>
  </si>
  <si>
    <t>Virtual voice Deinste service product/Service name to be updated with entry service Virtual voice Efax Out and Virtual voice port  as for new provide</t>
  </si>
  <si>
    <t xml:space="preserve">Virtual voice Deinste service product/Service name to be updated with entry service Virtual voice Basic as for MACD Upgrade from Basic to Premium </t>
  </si>
  <si>
    <t>Virtual voice Deinste service product/Service name to be updated with entry service name as for MACD upgrade from Virtual Voice Port to Virtual Voice Port Allnet flat</t>
  </si>
  <si>
    <t>Virtual voice Deinste service product/Service name to be updated with entry service name as for MACD downgrade from Mobile Plus to Mobile.</t>
  </si>
  <si>
    <t>Virtual voice Deinste service product/Service name to be updated with entry service name as for MACD downgrade from Virtual Voice Port Allnet flat to Virtual Voice Port</t>
  </si>
  <si>
    <t>Virtual voice Deinste service product/Service name to be updated with entry service name as for MACD downgrade from Virtual Voice Port Fix net flat to Virtual Voice Port Allnet flat</t>
  </si>
  <si>
    <t>Virtual voice Deinste service product/Service name to be updated with entry service Virtual voice basic  while terminating the service</t>
  </si>
  <si>
    <t xml:space="preserve">System up and Running
</t>
  </si>
  <si>
    <t>TC_SIT_01</t>
  </si>
  <si>
    <t>TC_SIT_02</t>
  </si>
  <si>
    <t>TC_SIT_03</t>
  </si>
  <si>
    <t>TC_SIT_04</t>
  </si>
  <si>
    <t>TC_SIT_05</t>
  </si>
  <si>
    <t>TC_SIT_06</t>
  </si>
  <si>
    <t>TC_SIT_07</t>
  </si>
  <si>
    <t>TC_SIT_08</t>
  </si>
  <si>
    <t>TC_SIT_09</t>
  </si>
  <si>
    <t>TC_SIT_10</t>
  </si>
  <si>
    <t>TC_SIT_11</t>
  </si>
  <si>
    <t>TC_SIT_12</t>
  </si>
  <si>
    <t>TC_SIT_13</t>
  </si>
  <si>
    <t>TC_SIT_14</t>
  </si>
  <si>
    <t>TC_SIT_15</t>
  </si>
  <si>
    <t>TC_SIT_16</t>
  </si>
  <si>
    <t>TC_SIT_17</t>
  </si>
  <si>
    <t>TC_SIT_18</t>
  </si>
  <si>
    <t>TC_SIT_19</t>
  </si>
  <si>
    <t>TC_SIT_20</t>
  </si>
  <si>
    <t>TC_SIT_21</t>
  </si>
  <si>
    <t>TC_SIT_22</t>
  </si>
  <si>
    <t>TC_SIT_23</t>
  </si>
  <si>
    <t>TC_SIT_24</t>
  </si>
  <si>
    <t>TC_SIT_25</t>
  </si>
  <si>
    <t>Lead Convert button (Sales journey) where the convert button redirecting is validated with Admin/manager/CSR 
Agent/partner Roles in SF and partner portals</t>
  </si>
  <si>
    <t>Billing Accounts link which can be seen in Billing Accounts related list on Account page redirecting is validated with 
Admin/Sales/CSR Agent /partner Roles in SF and partner portals</t>
  </si>
  <si>
    <t>Lead Convert button (Sales journey) where the convert button redirecting is validated with manager/ partner/Director 
Roles in SF and partner portals</t>
  </si>
  <si>
    <t>Billing Accounts link which can be seen in Billing Accounts related list on Account page redirecting is validated with 
manager/ partner/Director Roles in SF and partner portals</t>
  </si>
  <si>
    <t>hyperLink to Duplicate Records field  value on Lead information page redirecting is validated with Admin/Sales/CSR 
Agent Roles /partner Roles in SF and partner portals</t>
  </si>
  <si>
    <t xml:space="preserve">Open In CSA field  hyperlink is validated with Admin/Sales/CSR Agent Roles </t>
  </si>
  <si>
    <t xml:space="preserve">Open Cloudsense Anywhere field on Lead object field  hyperlink is validated with Admin/Sales/CSR Agent Roles </t>
  </si>
  <si>
    <t xml:space="preserve">1. Login to Salesforce as CSR.
2. Create a lead &amp; covert the same in to account/Opportunity.
</t>
  </si>
  <si>
    <t xml:space="preserve">1. Login to Salesforce as CSR.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basic as entry services and click on finish.
heck for the product name updated as the  deinste service which is opted as below
Virtual Voice Basic
5. Edit &amp; Configure the products.
6. Associate provide &amp; Billing details &amp; sync with the opportunity.
7.click on create quote button and check for the quote with the entry service name displayed.
7.click on create quote button and check for the quote with the entry service name displayed.
8. Go to VW staging Feeds 
9. Create a feed record for  Virtual Voice Basic by entering appropriate article id for MRC and the  HPBX external id 
10. Enter the unique reference for transaction id, Subscriber id, VW reference
11.Process the record by entering the transaction id of the feed record
12. check for the sucessfull process of the feed file.
13. check for the service names updated  to the deinste service opted as Virtual Voice Basic instead of virtual voice deinste in  Sub order page,Service page ,Account page. and in invoices
</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</si>
  <si>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Virtual Voice Basic </t>
    </r>
    <r>
      <rPr>
        <sz val="11"/>
        <color theme="1"/>
        <rFont val="Calibri"/>
        <family val="2"/>
        <scheme val="minor"/>
      </rPr>
      <t xml:space="preserve">should be shown instead of ‘Virtul Voice Dienste’.
Ensure that once the feed file is generated and processed sucessfully the updated product name Virtual Voice Basic should be shown instead of ‘Virtul Voice Dienste’. In Order page , Sub order page,Service page , Subscription page and Account page.
</t>
    </r>
  </si>
  <si>
    <t>New provide</t>
  </si>
  <si>
    <t xml:space="preserve">1. Login to Salesforce as CSR.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premium as entry services and click on finish.
heck for the product name updated as the  deinste service which is opted as below
Virtual Voice Premium
5. Edit &amp; Configure the products.
6. Associate provide &amp; Billing details &amp; sync with the opportunity.
7.click on create quote button and check for the quote with the entry service name displayed.
</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</si>
  <si>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Virtual Voice Premium </t>
    </r>
    <r>
      <rPr>
        <sz val="11"/>
        <color theme="1"/>
        <rFont val="Calibri"/>
        <family val="2"/>
        <scheme val="minor"/>
      </rPr>
      <t xml:space="preserve">should be shown instead of ‘Virtul Voice Dienste’.
</t>
    </r>
  </si>
  <si>
    <t xml:space="preserve">1. Login to Salesforce as CSR.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Mobile  as entry services and click on finish.
heck for the product name updated as the  deinste service which is opted as below
Virtual Voice Mobile
5. Edit &amp; Configure the products.
6. Associate provide &amp; Billing details &amp; sync with the opportunity.
</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</si>
  <si>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Virtual Voice Mobile </t>
    </r>
    <r>
      <rPr>
        <sz val="11"/>
        <color theme="1"/>
        <rFont val="Calibri"/>
        <family val="2"/>
        <scheme val="minor"/>
      </rPr>
      <t xml:space="preserve">should be shown instead of ‘Virtul Voice Dienste’.
</t>
    </r>
  </si>
  <si>
    <t xml:space="preserve">1. Login to Salesforce as CSR.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Efax as entry services and click on finish.
heck for the product name updated as the  deinste service which is opted as below
Virtual voice Efax
5. Edit &amp; Configure the products.
6. Associate provide &amp; Billing details &amp; sync with the opportunity.
</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</si>
  <si>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Virtual voice Efax </t>
    </r>
    <r>
      <rPr>
        <sz val="11"/>
        <color theme="1"/>
        <rFont val="Calibri"/>
        <family val="2"/>
        <scheme val="minor"/>
      </rPr>
      <t xml:space="preserve">should be shown instead of ‘Virtul Voice Dienste’.
</t>
    </r>
  </si>
  <si>
    <t xml:space="preserve">1. Login to Salesforce as CSR.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IVR as entry services and click on finish.
heck for the product name updated as the  deinste service which is opted as below
Virtual voice IVR
5. Edit &amp; Configure the products.
6. Associate provide &amp; Billing details &amp; sync with the opportunity.
</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</si>
  <si>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Virtual voice IVR </t>
    </r>
    <r>
      <rPr>
        <sz val="11"/>
        <color theme="1"/>
        <rFont val="Calibri"/>
        <family val="2"/>
        <scheme val="minor"/>
      </rPr>
      <t xml:space="preserve">should be shown instead of ‘Virtul Voice Dienste’.
</t>
    </r>
  </si>
  <si>
    <t xml:space="preserve">1. Login to SF as CSR .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Datenkarte as entry services and click on finish.
heck for the product name updated as the  deinste service which is opted as below
Virtual voice Datenkarte
5. Edit &amp; Configure the products.
6. Associate provide &amp; Billing details &amp; sync with the opportunity.
7.click on create quote button and check for the quote with the entry service name displayed.
8. Login to SF as Admin
9. Go to VW staging Feeds 
10. Create a feed record for  Virtual voice Port Fix net flat  by entering appropriate article id for MRC and the  HPBX external id 
11. Enter the unique reference for transaction id, Subscriber id, VW reference
12.Process the record by entering the transaction id of the feed record
13. check for the sucessfull process of the feed file.
14. check for the service names updated  to the deinste service opted as Virtual voice Datenkarte instead of virtual voice deinste in Sub order page,Service page ,Account page. and in invoices
</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</si>
  <si>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Virtual voice Datenkartenet flat </t>
    </r>
    <r>
      <rPr>
        <sz val="11"/>
        <color theme="1"/>
        <rFont val="Calibri"/>
        <family val="2"/>
        <scheme val="minor"/>
      </rPr>
      <t xml:space="preserve">should be shown instead of ‘Virtul Voice Dienste’.
Ensure that once the feed file is generated and processed sucessfully the updated product name Virtual voice Datenkarte should be shown instead of ‘Virtul Voice Dienste’. In Order page , Sub order page,Service page , Subscription page and Account page.
</t>
    </r>
  </si>
  <si>
    <t xml:space="preserve">1. Login to SF as CSR .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wartefeld as entry services and click on finish.
heck for the product name updated as the  deinste service which is opted as below
Virtual voice wartefeld
5. Edit &amp; Configure the products.
6. Associate provide &amp; Billing details &amp; sync with the opportunity.
7.click on create quote button and check for the quote with the entry service name displayed.
8. Login to SF as Admin
9. Go to VW staging Feeds 
10. Create a feed record for   Virtual voice wartefeld  by entering appropriate article id for MRC and the  HPBX external id 
11. Enter the unique reference for transaction id, Subscriber id, VW reference
12.Process the record by entering the transaction id of the feed record
13. check for the sucessfull process of the feed file.
14. check for the service names updated  to the deinste service opted as  Virtual voice wartefeld instead of virtual voice deinste in Sub order page,Service page ,Account page. and in invoices
</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</si>
  <si>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  Virtual voice wartefeld flat</t>
    </r>
    <r>
      <rPr>
        <sz val="11"/>
        <color theme="1"/>
        <rFont val="Calibri"/>
        <family val="2"/>
        <scheme val="minor"/>
      </rPr>
      <t xml:space="preserve">should be shown instead of ‘Virtul Voice Dienste’.
Ensure that once the feed file is generated and processed sucessfully the updated product name  Virtual voice wartefeld should be shown instead of ‘Virtul Voice Dienste’. In Order page , Sub order page,Service page , Subscription page and Account page.
</t>
    </r>
  </si>
  <si>
    <t>1. Login to SF as CSR .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Mobile as entry services and click on finish.
heck for the product name updated as the  deinste service which is opted as below
Virtual Voice Mobile
5. Edit &amp; Configure the products.
6. Associate provide &amp; Billing details &amp; sync with the opportunity.
7.click on create quote button and check for the quote with the entry service name displayed.
8. Login to SF as Admin
9. Go to VW staging Feeds 
10. Create a feed record for   Virtual voice Fix net flat by entering appropriate article id for MRC and the  HPBX external id 
11. Create a feed record for   DataFlat 500 (3G) for Mobile by entering appropriate article id for MRC and the  HPBX external id 
12. Enter the unique reference for transaction id, Subscriber id, VW reference
13.Process the record by entering the transaction id of the feed record
14. check for the sucessfull process of the feed file.
15. check for the service names updated  to the deinste service opted as   Virtual voice Mobile instead of virtual voice deinste in  Sub order page,Service page ,Account page. and in invoices</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</si>
  <si>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Virtual voice Mobile </t>
    </r>
    <r>
      <rPr>
        <sz val="11"/>
        <color theme="1"/>
        <rFont val="Calibri"/>
        <family val="2"/>
        <scheme val="minor"/>
      </rPr>
      <t xml:space="preserve">should be shown instead of ‘Virtul Voice Dienste’.
Ensure that once the feed file is generated and processed sucessfully the updated product name Virtual voice Mobile  should be shown instead of ‘Virtul Voice Dienste’. In Order page , Sub order page,Service page , Subscription page and Account page.
</t>
    </r>
  </si>
  <si>
    <t xml:space="preserve">1. Login to SF as CSR .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Mobile plus as entry services and click on finish.
heck for the product name updated as the  deinste service which is opted as below
 Virtual voice Mobile plus
5. Edit &amp; Configure the products.
6. Associate provide &amp; Billing details &amp; sync with the opportunity.
7.click on create quote button and check for the quote with the entry service name displayed.
8. Login to SF as Admin
9. Go to VW staging Feeds 
10. Create a feed record for   Virtual voice Port by entering appropriate article id for MRC and the  HPBX external id 
11. Create a feed record for  DataPackage Blue 5000+ (3G) for Mobile Plus by entering appropriate article id for MRC and the  HPBX external id 
12. Enter the unique reference for transaction id, Subscriber id, VW reference
13.Process the record by entering the transaction id of the feed record
14. check for the sucessfull process of the feed file.
15. check for the service names updated  to the deinste service opted as  Virtual voice Mobile plus instead of virtual voice deinste in  In Order page , Sub order page,Service page ,Account page. and in invoices
</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</si>
  <si>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   Virtual voice Mobile plus </t>
    </r>
    <r>
      <rPr>
        <sz val="11"/>
        <color theme="1"/>
        <rFont val="Calibri"/>
        <family val="2"/>
        <scheme val="minor"/>
      </rPr>
      <t xml:space="preserve">should be shown instead of ‘Virtul Voice Dienste’.
Ensure that once the feed file is generated and processed sucessfully the updated product name   Virtual voice Mobile plus  should be shown instead of ‘Virtul Voice Dienste’. In Order page , Sub order page,Service page , Subscription page and Account page.
</t>
    </r>
  </si>
  <si>
    <t xml:space="preserve">1. Login to Partner portal.
2. Create a lead &amp; covert the same in to account/Opportunity.
3. Open the Opportunity &amp; create a new Product Basket.
4. Add the below products in the PB:
-Virtual Voice Kundensetup
-Virtual Voice Dienste
- Virtual Voice Dienstleistungen
   -New voice Number  Block of 10/ New Phone Number  Block of 100
  - InVirtual Voice Deinste product-Select  Virtual voice Port Allnet flat as entry services and click on finish.
heck for the product name updated as the  deinste service which is opted as below
Virtual voice Port Allnet flat
5.Repeat step 4 for  Virtual voice Efax in as well with different address
5. Edit &amp; Configure the products.
6. Associate provide &amp; Billing details &amp; sync with the opportunity.
</t>
  </si>
  <si>
    <r>
      <t>Ensure that once configuration is saved by clicking on ‘Finish’ button in the ‘Edit Product Configuration’ and agent navigates back to ‘Manage Products in Basket’ related list of ‘Product Basket’ screen, in the ‘Produkt’ column selected product ,</t>
    </r>
    <r>
      <rPr>
        <b/>
        <sz val="11"/>
        <color theme="1"/>
        <rFont val="Calibri"/>
        <family val="2"/>
        <scheme val="minor"/>
      </rPr>
      <t xml:space="preserve"> Virtual voice Port fixnet flat and Virtual voice port </t>
    </r>
    <r>
      <rPr>
        <sz val="11"/>
        <color theme="1"/>
        <rFont val="Calibri"/>
        <family val="2"/>
        <scheme val="minor"/>
      </rPr>
      <t xml:space="preserve">should be shown instead of ‘Virtul Voice Dienste’.
</t>
    </r>
  </si>
  <si>
    <t>1. Login to Salesforce as CSR.
2. Create a lead &amp; covert the same in to account/Opportunity.
3. Open the Opportunity &amp; create a new Product Basket.
4. Add the below products in the PB:
-Virtual Voice Kundensetup
-Virtual Voice Dienste
- Virtual Voice Dienstleistungen
5. Edit &amp; Configure the products.
   -New voice Number  Block of 10/ New Phone Number  Block of 100
  - InVirtual Voice Deinste product-Select  Virtual voice Efax Out as entry services and click on finish.
Check for the product name updated as the  deinste service which is opted as below
Virtual voice Efax Out.
6. Repeat step 5 and change the deinste service to Virtual voice MObile plus and Check for the product name updated as the  deinste service which is opted as below
Virtual Voice Mobile plus.
7. Associate provide &amp; Billing details &amp; sync with the opportunity.</t>
  </si>
  <si>
    <t>Ensure that once configuration is saved by clicking on ‘Finish’ button in the ‘Edit Product Configuration’ and agent navigates back to ‘Manage Products in Basket’ related list of ‘Product Basket’ screen, in the ‘Produkt’ column selected product , Virtual voice Efax Out.should be shown instead of ‘Virtul Voice Dienste’.</t>
  </si>
  <si>
    <t>1. Login to Salesforce as admin.
2. search for the active  Virtual voice Basic account.
2. Go to VW staging Feeds 
3. Create a feed record for Virtual voice Premium  by entering appropriate article id for MRC and the  HPBX external id of active  Virtual voice basic account.
4. Enter the unique reference for transaction id, Subscriber id, VW reference
4.Process the record by entering the transaction id of the feed record
5. check for the sucessfull process of the feed file.
6. check for the sucessfully MACD update of the existing deinste service from Basic to Premium
7. check for the service names updated  to the deinste service opted as Virtual voice premium instead of virtual voice deinste in Sub order page,Service page ,Account page. and in invoices</t>
  </si>
  <si>
    <t xml:space="preserve">Ensure that once the feed file is generated and processed sucessfully the updated product name Virtual Voice Premium should be shown instead of ‘Virtul Voice Dienste’. In Order page , Sub order page,Service page , Subscription page and Account page.
</t>
  </si>
  <si>
    <t>MACD_Upgrade</t>
  </si>
  <si>
    <t>1. Login to Salesforce as admin.
2. search for the active  Virtual Voice Port account.
2. Go to VW staging Feeds 
3. Create a feed record for Virtual voice Premium  by entering appropriate article id for MRC and the  HPBX external id of active  Virtual voice basic account.
4. Enter the unique reference for transaction id, Subscriber id, VW reference
4.Process the record by entering the transaction id of the feed record
5. check for the sucessfull process of the feed file.
6. check for the sucessfully MACD update of the existing deinste service from Virtual Voice Port to Virtual Voice Port Allnet flat
7. check for the service names updated  to the deinste service opted as Virtual voice Port Allnet flat instead of virtual voice deinste in Sub order page,Service page ,Account page. and in invoices</t>
  </si>
  <si>
    <t xml:space="preserve">Ensure that once the feed file is generated and processed sucessfully the updated product name Virtual Voice Port Allnet flat should be shown instead of ‘Virtul Voice Dienste’. In Order page , Sub order page,Service page , Subscription page and Account page.
</t>
  </si>
  <si>
    <t xml:space="preserve">1. Login to Salesforce as admin.
2. search for the active  Virtual voice Mobile Plus account.
2. Go to VW staging Feeds 
3. Create a feed record for Virtual voice Premium  by entering appropriate article id for MRC and the  HPBX external id of active  Virtual voice basic account.
4. Enter the unique reference for transaction id, Subscriber id, VW reference
4.Process the record by entering the transaction id of the feed record
5. check for the sucessfull process of the feed file.
6. check for the sucessfully MACD update of the existing deinste service  from Mobile Plus to Mobile.
7. check for the service names updated  to the deinste service opted as Virtual voice Port instead of virtual voice deinste in  Sub order page,Service page ,Account page. and in invoices
</t>
  </si>
  <si>
    <t xml:space="preserve">Ensure that once the feed file is generated and processed sucessfully the updated product name Virtual Voice Mobile should be shown instead of ‘Virtul Voice Dienste’. In Order page , Sub order page,Service page , Subscription page and Account page.
</t>
  </si>
  <si>
    <t>MACD_Downgrade</t>
  </si>
  <si>
    <t>1. Login to Salesforce as admin.
2. search for the activeVirtual Voice Port Allnet flat account.
2. Go to VW staging Feeds 
3. Create a feed record for Virtual voice Premium  by entering appropriate article id for MRC and the  HPBX external id of active  Virtual voice basic account.
4. Enter the unique reference for transaction id, Subscriber id, VW reference
4.Process the record by entering the transaction id of the feed record
5. check for the sucessfull process of the feed file.
6. check for the sucessfully MACD update of the existing deinste service fromfrom Virtual Voice Port Allnet flat to Virtual Voice Port
7. check for the service names updated  to the deinste service opted as Virtual voice Port instead of virtual voice deinste in  Sub order page,Service page ,Account page. and in invoices</t>
  </si>
  <si>
    <t xml:space="preserve">Ensure that once the feed file is generated and processed sucessfully the updated product name Virtual Voice Port should be shown instead of ‘Virtul Voice Dienste’. In Order page , Sub order page,Service page , Subscription page and Account page.
</t>
  </si>
  <si>
    <t>1. Login to Salesforce as admin.
2. search for the active  Virtual Voice Port Fix net flat account.
2. Go to VW staging Feeds 
3. Create a feed record for Virtual voice Premium  by entering appropriate article id for MRC and the  HPBX external id of active  Virtual voice basic account.
4. Enter the unique reference for transaction id, Subscriber id, VW reference
4.Process the record by entering the transaction id of the feed record
5. check for the sucessfull process of the feed file.
6. check for the sucessfully MACD update of the existing deinste service from Virtual Voice Port Fix net flat to Virtual Voice Port Allnet flat
7. check for the service names updated  to the deinste service opted as Virtual voice Port Allnet flat instead of virtual voice deinste in Sub order page,Service page ,Account page. and in invoices</t>
  </si>
  <si>
    <t>1. Login to Salesforce as admin.
2. search for the active  Virtual voice Basic account.
2. In Accounts page check click on change subscription and selct terminate .
3. selct the asset and click on next.
4. in terminate , MACD basket select the appropriate reason.
5. Enter the wish date  in provide page .
sync account number withe products and click on upload.
6. In opprtunity page  click on validate order and submit the termination order.
7. validate the entry service name in Sub order page,Service page ,Account page. and in invoices</t>
  </si>
  <si>
    <t xml:space="preserve">Ensure that  entry service name virtual voice Basic is been shown in service page and subscription page with service status as inactive </t>
  </si>
  <si>
    <t>Lead Convert button (Sales journey) where the convert button redirecting correctly</t>
  </si>
  <si>
    <t>Billing Accounts link which can be seen in Billing Accounts related list on Account page redirecting correctly</t>
  </si>
  <si>
    <t>hyperLink to Duplicate Records field  value on Lead information page redirecting correctly</t>
  </si>
  <si>
    <t>hyperLink to Duplicate Records field  value on Lead information page redirecting</t>
  </si>
  <si>
    <t>Open In CSA field  hyperlink is validated with Admin/Sales/CSR Agent Roles sucessfully</t>
  </si>
  <si>
    <t>Open Cloudsense Anywhere field on Lead object field  hyperlink is validated sucessfully</t>
  </si>
  <si>
    <t>SF,kenan,VW</t>
  </si>
  <si>
    <t>R18.35_HPBX Progression</t>
  </si>
  <si>
    <t>Sprint 1</t>
  </si>
  <si>
    <t>BHP-573</t>
  </si>
  <si>
    <t xml:space="preserve">HPBX DE Virtual Voice: Valid Dienste service name should be shown
</t>
  </si>
  <si>
    <t>BHP-576</t>
  </si>
  <si>
    <t>BHP-577</t>
  </si>
  <si>
    <t>BHP-484</t>
  </si>
  <si>
    <t xml:space="preserve">[UM-ST-HPBX-TLS]: Clean up Technical Debt
</t>
  </si>
  <si>
    <t>S. No</t>
  </si>
  <si>
    <t>Dev ETA</t>
  </si>
  <si>
    <t>Impacted Story/Regression</t>
  </si>
  <si>
    <t>Component</t>
  </si>
  <si>
    <t>Defect Age</t>
  </si>
  <si>
    <t>TC Impacted</t>
  </si>
  <si>
    <t>BHP-752</t>
  </si>
  <si>
    <t>R18.35_SIT_REG_HPBX_VOICEWORKS | Product Terms not displayed in welcome pack for HPBX Virtual voice</t>
  </si>
  <si>
    <r>
      <t> </t>
    </r>
    <r>
      <rPr>
        <sz val="10"/>
        <color rgb="FF000000"/>
        <rFont val="Calibri"/>
        <family val="2"/>
      </rPr>
      <t>Yuvaraj Murugesh (Prodapt)</t>
    </r>
  </si>
  <si>
    <t>Yuvaraj Murugesh (Prodapt)</t>
  </si>
  <si>
    <t>P2 Major</t>
  </si>
  <si>
    <t>Done</t>
  </si>
  <si>
    <t>26/07/2018</t>
  </si>
  <si>
    <t>Regresssion/BHP-170</t>
  </si>
  <si>
    <t>Salesforce</t>
  </si>
  <si>
    <t>BHP-758</t>
  </si>
  <si>
    <t>R18.35_SIT_REG_HPBX_VOICEWORKS | Virtual voice orders are struck in Ready for billing</t>
  </si>
  <si>
    <t>27/07/2019</t>
  </si>
  <si>
    <t>Verify whether CSR is able to terminate perform the below scenario:
Customer has 1 kundensetup + Entry service (daily cancellable) - Premium (Mid of the Month)</t>
  </si>
  <si>
    <t>TCSIT030Reg</t>
  </si>
  <si>
    <t>TCSIT038Reg</t>
  </si>
  <si>
    <t>TCSIT039Reg</t>
  </si>
  <si>
    <t>TCSIT041Reg</t>
  </si>
  <si>
    <t>TCSIT042Reg</t>
  </si>
  <si>
    <t>TCSIT043Reg</t>
  </si>
  <si>
    <t xml:space="preserve">1. Login to Salesforce as CSR.
2. Create a lead
3.Click on covert button.
4. Login to Salesforce as PAM
5. Create a lead
6.Click on covert button.
4. Login to Salesforce as Admin
5. Create a lead
6.Click on covert button.
</t>
  </si>
  <si>
    <t xml:space="preserve">1. Login to Salesforce as Partner
2. Create a lead
3.Click on covert button.
4. Login to Salesforce as PAM
5. Create a lead
6.Click on covert button.
4. Login to Salesforce as Director
5. Create a lead
6.Click on covert button.
</t>
  </si>
  <si>
    <t xml:space="preserve">1. Login to Partner Portal  
2. Goto Account page and click on billing account hiper link
1. Login to CSR as admin  
2. Goto Account page and click on billing account hiper link
1. Login to CSR as PAM  
2. Goto Account page and click on billing account hiper link
</t>
  </si>
  <si>
    <t xml:space="preserve">1. Login to Salesforce as CSR.
2. Create a lead &amp; covert the same in to account/Opportunity.
3.hyperLink to Duplicate Records field  value on Lead information page redirecting is validated
</t>
  </si>
  <si>
    <t xml:space="preserve">1. Login to Partner Portal  
2. Create a lead, hyperLink to Duplicate Records field  value on Lead information page redirecting is validated
</t>
  </si>
  <si>
    <t>TCSIT060Reg</t>
  </si>
  <si>
    <t>TCSIT059Reg</t>
  </si>
  <si>
    <t>TCSIT055Reg</t>
  </si>
  <si>
    <t>TCSIT058Reg</t>
  </si>
  <si>
    <t>TCSIT045Reg</t>
  </si>
  <si>
    <t>TCSIT044Reg</t>
  </si>
  <si>
    <t>TCSIT040Reg</t>
  </si>
  <si>
    <t>TCSIT031Reg</t>
  </si>
  <si>
    <t>BHP-593</t>
  </si>
  <si>
    <t>[UM-HPBX-TLS]: Demo feedback incorporation</t>
  </si>
  <si>
    <t>BHP-640</t>
  </si>
  <si>
    <t>TC_SIT_26</t>
  </si>
  <si>
    <t>TC_SIT_27</t>
  </si>
  <si>
    <t>TC_SIT_28</t>
  </si>
  <si>
    <t>TC_SIT_29</t>
  </si>
  <si>
    <t>TC_SIT_30</t>
  </si>
  <si>
    <t>TC_SIT_31</t>
  </si>
  <si>
    <t>TC_SIT_32</t>
  </si>
  <si>
    <t>TC_SIT_33</t>
  </si>
  <si>
    <t>TC_SIT_34</t>
  </si>
  <si>
    <t>TC_SIT_35</t>
  </si>
  <si>
    <t>TC_SIT_36</t>
  </si>
  <si>
    <t>TC_SIT_37</t>
  </si>
  <si>
    <t>TC_SIT_38</t>
  </si>
  <si>
    <t>TC_SIT_39</t>
  </si>
  <si>
    <t>TC_SIT_40</t>
  </si>
  <si>
    <t>TC_SIT_41</t>
  </si>
  <si>
    <t>TC_SIT_42</t>
  </si>
  <si>
    <t>TC_SIT_43</t>
  </si>
  <si>
    <t>TC_SIT_44</t>
  </si>
  <si>
    <t>TC_SIT_45</t>
  </si>
  <si>
    <t>TC_SIT_46</t>
  </si>
  <si>
    <t>TC_SIT_47</t>
  </si>
  <si>
    <t>TC_SIT_48</t>
  </si>
  <si>
    <t>TC_SIT_49</t>
  </si>
  <si>
    <t>TC_SIT_50</t>
  </si>
  <si>
    <t>TC_SIT_51</t>
  </si>
  <si>
    <t>TC_SIT_52</t>
  </si>
  <si>
    <t>TC_SIT_53</t>
  </si>
  <si>
    <t>TC_SIT_54</t>
  </si>
  <si>
    <t>TC_SIT_55</t>
  </si>
  <si>
    <t>TC_SIT_56</t>
  </si>
  <si>
    <t>TC_SIT_57</t>
  </si>
  <si>
    <t>TC_SIT_58</t>
  </si>
  <si>
    <t>TC_SIT_59</t>
  </si>
  <si>
    <t>TC_SIT_60</t>
  </si>
  <si>
    <t>TC_SIT_61</t>
  </si>
  <si>
    <t>TC_SIT_62</t>
  </si>
  <si>
    <t>TC_SIT_63</t>
  </si>
  <si>
    <t>TC_SIT_64</t>
  </si>
  <si>
    <t>TC_SIT_65</t>
  </si>
  <si>
    <t>TC_SIT_66</t>
  </si>
  <si>
    <t>TC_SIT_67</t>
  </si>
  <si>
    <t>TC_SIT_68</t>
  </si>
  <si>
    <t>Check for subscription name updated with opted deinste service name as for New provide of Virtual voice Premium</t>
  </si>
  <si>
    <t>Check for subscription name updated with opted deinste service name as forNew provide of Virtual voice Mobile</t>
  </si>
  <si>
    <t>Check for subscription name updated with opted deinste service name as forNew provide of Virtual voice Fixnet flat</t>
  </si>
  <si>
    <t>Check for subscription name updated with opted deinste service name as for New provid  of virtual voice Port</t>
  </si>
  <si>
    <t>Check for subscription name updated with opted deinste service name as for MACD change upgrade  from Basic to premium</t>
  </si>
  <si>
    <t xml:space="preserve">Check for subscription name updated with opted deinste service name as forMACD change downgrade   from Premium to Basic </t>
  </si>
  <si>
    <t>Check for subscription name updated with opted deinste service name as for MACD change from Virtual voice mobile  to Mobile plus</t>
  </si>
  <si>
    <t xml:space="preserve">Check for subscription name updated with opted deinste service name as for MACD change from Port upgrade </t>
  </si>
  <si>
    <t>Active Virtual voice Premium</t>
  </si>
  <si>
    <t>Active Virtual voice Basic</t>
  </si>
  <si>
    <t>Active Virtual voice Mobile</t>
  </si>
  <si>
    <t>Active Virtual voice Port</t>
  </si>
  <si>
    <t>1. Login to Salesforce as CSR.
2. Create a lead &amp; covert the same in to account/Opportunity.
3. Open the Opportunity &amp; create a new Product Basket.
4. Add the below products in the PB:
-Virtual Voice Kundensetup
Virtual Voice Dienstleistungen
-New voice Number Block of 10/ New Phone Number Block of 100
5. Edit &amp; Configure the products.
6. Associate provide &amp; Billing details &amp; sync with the opportunity.
7. Submit the order.
8. Case closure for suborder Provisionierung in Voiceworks to be closed
9. Sub order  to be closed.
10 . Login to VW.
11. Create customer.
12. create a web user .
13. place the Virtual voice premium  Deinste service order and chck for activation .</t>
  </si>
  <si>
    <t>The subscription name to be updated with service name opted by the customer as Virtual voice Premium in subscription section in account page and in subscription page</t>
  </si>
  <si>
    <t>The subscription name to be updated with service name opted by the customer as Virtual voice Mobile in subscription section in account page and in subscription page</t>
  </si>
  <si>
    <t>The subscription name to be updated with service name opted by the customer as Virtual voice Fixnet flat in subscription section in account page and in subscription page</t>
  </si>
  <si>
    <t>The subscription name to be updated with service name opted by the customer as virtual voice Port in subscription section in account page and in subscription page</t>
  </si>
  <si>
    <t>The subscription name to be updated with service name opted by the customer as Virtual voice Basic in subscription section in account page and in subscription page</t>
  </si>
  <si>
    <t>The subscription name to be updated with service name opted by the customer as Virtual voice Fixnet flat  in subscription section in account page and in subscription page</t>
  </si>
  <si>
    <t>The subscription name to be updated with service name opted by the customer as Virtual voice Port  in subscription section in account page and in subscription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</si>
</sst>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sz val="11"/>
      <color theme="1"/>
      <name val="Arial"/>
      <family val="2"/>
    </font>
    <font>
      <sz val="9"/>
      <color theme="1"/>
      <name val="Arial"/>
      <family val="2"/>
    </font>
    <font>
      <sz val="9"/>
      <color rgb="FF000000"/>
      <name val="Arial"/>
      <family val="2"/>
    </font>
    <font>
      <sz val="11"/>
      <color rgb="FF000000"/>
      <name val="Calibri"/>
      <family val="2"/>
    </font>
    <font>
      <b/>
      <sz val="9"/>
      <color theme="1"/>
      <name val="Arial"/>
      <family val="2"/>
    </font>
    <font>
      <b/>
      <sz val="9"/>
      <color theme="0"/>
      <name val="Arial"/>
      <family val="2"/>
    </font>
    <font>
      <b/>
      <sz val="11"/>
      <name val="Calibri"/>
      <family val="2"/>
      <scheme val="minor"/>
    </font>
    <font>
      <b/>
      <sz val="10"/>
      <color rgb="FFFFFFFF"/>
      <name val="Calibri"/>
      <family val="2"/>
    </font>
    <font>
      <sz val="10"/>
      <color rgb="FF000000"/>
      <name val="Calibri"/>
      <family val="2"/>
    </font>
    <font>
      <sz val="10.5"/>
      <color rgb="FF333333"/>
      <name val="Arial"/>
      <family val="2"/>
    </font>
  </fonts>
  <fills count="8">
    <fill>
      <patternFill patternType="none"/>
    </fill>
    <fill>
      <patternFill patternType="gray125"/>
    </fill>
    <fill>
      <patternFill patternType="solid">
        <fgColor rgb="FF0070C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0" fillId="0" borderId="1" xfId="0" applyBorder="1"/>
    <xf numFmtId="0" fontId="3" fillId="0" borderId="0" xfId="0" applyFont="1" applyAlignment="1">
      <alignment horizontal="center"/>
    </xf>
    <xf numFmtId="0" fontId="5" fillId="0" borderId="0" xfId="0" applyFont="1" applyAlignment="1">
      <alignment wrapText="1"/>
    </xf>
    <xf numFmtId="0" fontId="3"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0" fillId="0" borderId="12" xfId="0" applyFont="1" applyBorder="1" applyAlignment="1"/>
    <xf numFmtId="0" fontId="7" fillId="0" borderId="1" xfId="0" applyFont="1" applyBorder="1" applyAlignment="1">
      <alignment horizontal="center" vertical="center" wrapText="1"/>
    </xf>
    <xf numFmtId="10" fontId="7" fillId="0" borderId="1" xfId="0" applyNumberFormat="1" applyFont="1" applyBorder="1" applyAlignment="1">
      <alignment horizontal="center" vertical="center" wrapText="1"/>
    </xf>
    <xf numFmtId="0" fontId="8" fillId="0" borderId="1" xfId="0" applyFont="1" applyBorder="1" applyAlignment="1">
      <alignment horizontal="center" vertical="center"/>
    </xf>
    <xf numFmtId="10" fontId="6" fillId="0" borderId="1" xfId="0" applyNumberFormat="1" applyFont="1" applyBorder="1" applyAlignment="1">
      <alignment horizontal="center" vertical="center" wrapText="1"/>
    </xf>
    <xf numFmtId="10" fontId="6" fillId="0" borderId="13"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0" fontId="9" fillId="4" borderId="14" xfId="0" applyFont="1" applyFill="1" applyBorder="1" applyAlignment="1">
      <alignment horizontal="left" vertical="center" wrapText="1"/>
    </xf>
    <xf numFmtId="0" fontId="9" fillId="4" borderId="15" xfId="0" applyFont="1" applyFill="1" applyBorder="1" applyAlignment="1">
      <alignment horizontal="center" vertical="center" wrapText="1"/>
    </xf>
    <xf numFmtId="10" fontId="9" fillId="4" borderId="15" xfId="0" applyNumberFormat="1" applyFont="1" applyFill="1" applyBorder="1" applyAlignment="1">
      <alignment horizontal="center" vertical="center" wrapText="1"/>
    </xf>
    <xf numFmtId="10" fontId="9" fillId="4" borderId="14" xfId="0" applyNumberFormat="1" applyFont="1" applyFill="1" applyBorder="1" applyAlignment="1">
      <alignment horizontal="center" vertical="center" wrapText="1"/>
    </xf>
    <xf numFmtId="10" fontId="9" fillId="4" borderId="16" xfId="0" applyNumberFormat="1"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0" fillId="0" borderId="0" xfId="0" pivotButton="1"/>
    <xf numFmtId="0" fontId="1" fillId="0" borderId="1" xfId="0" applyFont="1" applyFill="1" applyBorder="1" applyAlignment="1">
      <alignment horizontal="left" vertical="top"/>
    </xf>
    <xf numFmtId="0" fontId="0" fillId="0" borderId="0" xfId="0"/>
    <xf numFmtId="0" fontId="0" fillId="0" borderId="1" xfId="0" applyBorder="1" applyAlignment="1">
      <alignment horizontal="left"/>
    </xf>
    <xf numFmtId="0" fontId="0" fillId="0" borderId="1" xfId="0" applyNumberFormat="1" applyBorder="1"/>
    <xf numFmtId="0" fontId="0" fillId="0" borderId="1" xfId="0" pivotButton="1" applyBorder="1"/>
    <xf numFmtId="0" fontId="0" fillId="0" borderId="0" xfId="0" applyAlignment="1">
      <alignment horizontal="left"/>
    </xf>
    <xf numFmtId="0" fontId="0" fillId="0" borderId="0" xfId="0" applyNumberFormat="1"/>
    <xf numFmtId="15" fontId="1" fillId="0" borderId="1" xfId="0" applyNumberFormat="1" applyFont="1" applyFill="1" applyBorder="1" applyAlignment="1">
      <alignment horizontal="left" vertical="top"/>
    </xf>
    <xf numFmtId="0" fontId="0" fillId="0" borderId="0" xfId="0" applyAlignment="1">
      <alignment wrapText="1"/>
    </xf>
    <xf numFmtId="14" fontId="0" fillId="0" borderId="0" xfId="0" applyNumberFormat="1"/>
    <xf numFmtId="14" fontId="1" fillId="0" borderId="1" xfId="0" applyNumberFormat="1" applyFont="1" applyFill="1" applyBorder="1" applyAlignment="1">
      <alignment horizontal="left" vertical="top"/>
    </xf>
    <xf numFmtId="0" fontId="3" fillId="0" borderId="0" xfId="0" applyFont="1" applyFill="1" applyAlignment="1">
      <alignment horizontal="center"/>
    </xf>
    <xf numFmtId="0" fontId="12" fillId="6" borderId="1" xfId="0" applyFont="1" applyFill="1" applyBorder="1" applyAlignment="1">
      <alignment vertical="center" wrapText="1"/>
    </xf>
    <xf numFmtId="0" fontId="8" fillId="0" borderId="1" xfId="0" applyFont="1" applyBorder="1" applyAlignment="1">
      <alignment horizontal="righ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8" fillId="0" borderId="1" xfId="0" applyFont="1" applyBorder="1" applyAlignment="1">
      <alignment horizontal="right" vertical="center"/>
    </xf>
    <xf numFmtId="0" fontId="8" fillId="0" borderId="1" xfId="0" applyFont="1" applyBorder="1" applyAlignment="1">
      <alignment vertical="center"/>
    </xf>
    <xf numFmtId="0" fontId="8" fillId="0" borderId="1" xfId="0" applyFont="1" applyBorder="1" applyAlignment="1">
      <alignment vertical="center" wrapText="1"/>
    </xf>
    <xf numFmtId="0" fontId="0" fillId="0" borderId="1" xfId="0" applyFill="1" applyBorder="1" applyAlignment="1">
      <alignment horizontal="left" vertical="center"/>
    </xf>
    <xf numFmtId="0" fontId="2" fillId="2" borderId="1" xfId="0" applyFont="1" applyFill="1" applyBorder="1" applyAlignment="1">
      <alignment horizontal="left" vertical="top"/>
    </xf>
    <xf numFmtId="0" fontId="2" fillId="7" borderId="1" xfId="0" applyFont="1" applyFill="1" applyBorder="1" applyAlignment="1">
      <alignment horizontal="left" vertical="top"/>
    </xf>
    <xf numFmtId="0" fontId="0" fillId="0" borderId="1" xfId="0" applyFill="1" applyBorder="1" applyAlignment="1"/>
    <xf numFmtId="0" fontId="0" fillId="0" borderId="1" xfId="0" applyFill="1" applyBorder="1" applyAlignment="1">
      <alignment horizontal="left" vertical="top"/>
    </xf>
    <xf numFmtId="0" fontId="2" fillId="0" borderId="1" xfId="0" applyFont="1" applyFill="1" applyBorder="1" applyAlignment="1">
      <alignment horizontal="left" vertical="top"/>
    </xf>
    <xf numFmtId="0" fontId="0" fillId="0" borderId="17" xfId="0" applyFill="1" applyBorder="1" applyAlignment="1"/>
    <xf numFmtId="0" fontId="0" fillId="0" borderId="18" xfId="0" applyFill="1" applyBorder="1" applyAlignment="1"/>
    <xf numFmtId="0" fontId="0" fillId="0" borderId="0" xfId="0" applyFill="1" applyAlignment="1"/>
    <xf numFmtId="0" fontId="0" fillId="0" borderId="0" xfId="0" applyFill="1" applyBorder="1" applyAlignment="1"/>
    <xf numFmtId="0" fontId="0" fillId="0" borderId="1" xfId="0" applyFont="1" applyFill="1" applyBorder="1" applyAlignment="1">
      <alignment horizontal="left" vertical="top"/>
    </xf>
    <xf numFmtId="0" fontId="0" fillId="0" borderId="0" xfId="0" applyAlignment="1"/>
    <xf numFmtId="0" fontId="10" fillId="5" borderId="9"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4" fillId="3" borderId="2" xfId="0" applyFont="1" applyFill="1" applyBorder="1" applyAlignment="1">
      <alignment horizontal="center" wrapText="1"/>
    </xf>
    <xf numFmtId="0" fontId="4" fillId="3" borderId="3" xfId="0" applyFont="1" applyFill="1" applyBorder="1" applyAlignment="1">
      <alignment horizontal="center" wrapText="1"/>
    </xf>
  </cellXfs>
  <cellStyles count="1">
    <cellStyle name="Normal" xfId="0" builtinId="0"/>
  </cellStyles>
  <dxfs count="1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uvaraj M." refreshedDate="43355.577063194447" createdVersion="6" refreshedVersion="5" minRefreshableVersion="3" recordCount="68">
  <cacheSource type="worksheet">
    <worksheetSource ref="A1:V69" sheet="Scenarios"/>
  </cacheSource>
  <cacheFields count="22">
    <cacheField name="Release" numFmtId="0">
      <sharedItems count="4">
        <s v="R18.35_HPBX Progression"/>
        <s v="R18.35_HPBX Regression"/>
        <s v="R18.3_HPBX Progression" u="1"/>
        <s v="R18.3_HPBX Regression" u="1"/>
      </sharedItems>
    </cacheField>
    <cacheField name="Sprint " numFmtId="0">
      <sharedItems count="62">
        <s v="Sprint 1"/>
        <s v="Sprint 35" u="1"/>
        <s v="Sprint 34" u="1"/>
        <s v="Sprint 33" u="1"/>
        <s v="Sprint 2" u="1"/>
        <s v="Sprint 2 " u="1"/>
        <s v="Sprint 32" u="1"/>
        <s v="Sprint 31" u="1"/>
        <s v="Sprint 5" u="1"/>
        <s v="Sprint 30" u="1"/>
        <s v="Sprint 8" u="1"/>
        <s v="Sprint 60" u="1"/>
        <s v="Sprint 19" u="1"/>
        <s v="IP Sprint" u="1"/>
        <s v="Sprint 18" u="1"/>
        <s v="Sprint 49" u="1"/>
        <s v="Sprint 17" u="1"/>
        <s v="Sprint 48" u="1"/>
        <s v="Sprint 16" u="1"/>
        <s v="Sprint 47" u="1"/>
        <s v="Sprint 15" u="1"/>
        <s v="Sprint 46" u="1"/>
        <s v="Sprint 14" u="1"/>
        <s v="Sprint 45" u="1"/>
        <s v="Sprint 13" u="1"/>
        <s v="Sprint 44" u="1"/>
        <s v="Sprint 12" u="1"/>
        <s v="Sprint 43" u="1"/>
        <s v="Sprint 11" u="1"/>
        <s v="Sprint 3" u="1"/>
        <s v="Sprint 42" u="1"/>
        <s v="Sprint 10" u="1"/>
        <s v="Sprint 41" u="1"/>
        <s v="Sprint 6" u="1"/>
        <s v="Sprint 40" u="1"/>
        <s v="Sprint 9" u="1"/>
        <s v="Sprint 29" u="1"/>
        <s v="Sprint 28" u="1"/>
        <s v="Sprint 59" u="1"/>
        <s v="Sprint 27" u="1"/>
        <s v="Sprint 58" u="1"/>
        <s v="Sprint 26" u="1"/>
        <s v="Sprint 57" u="1"/>
        <s v="Sprint 25" u="1"/>
        <s v="Sprint 56" u="1"/>
        <s v="Sprint 24" u="1"/>
        <s v="Sprint 55" u="1"/>
        <s v="Sprint 23" u="1"/>
        <s v="Sprint 54" u="1"/>
        <s v="Sprint 22" u="1"/>
        <s v="Sprint 53" u="1"/>
        <s v="Sprint 21" u="1"/>
        <s v="Sprint 4" u="1"/>
        <s v="Sprint 52" u="1"/>
        <s v="Sprint 20" u="1"/>
        <s v="Sprint 51" u="1"/>
        <s v="Sprint 7" u="1"/>
        <s v="Sprint 50" u="1"/>
        <s v="Sprint 39" u="1"/>
        <s v="Sprint 38" u="1"/>
        <s v="Sprint 37" u="1"/>
        <s v="Sprint 36" u="1"/>
      </sharedItems>
    </cacheField>
    <cacheField name="User story" numFmtId="0">
      <sharedItems count="13">
        <s v="BHP-573"/>
        <s v="BHP-484"/>
        <s v="BHP-593"/>
        <s v="Regression"/>
        <s v="BHP-108" u="1"/>
        <s v="BHP-172" u="1"/>
        <s v="BHP-109" u="1"/>
        <s v="BHP-203" u="1"/>
        <s v="BHP-170" u="1"/>
        <s v="BHP-180" u="1"/>
        <s v="BHP-171" u="1"/>
        <s v="BHP-317" u="1"/>
        <s v="BHP-181" u="1"/>
      </sharedItems>
    </cacheField>
    <cacheField name="User story Description" numFmtId="0">
      <sharedItems/>
    </cacheField>
    <cacheField name="Linked Story" numFmtId="0">
      <sharedItems containsBlank="1"/>
    </cacheField>
    <cacheField name="Impacted Components" numFmtId="0">
      <sharedItems/>
    </cacheField>
    <cacheField name="Test case ID" numFmtId="0">
      <sharedItems/>
    </cacheField>
    <cacheField name="Pre-requisite" numFmtId="0">
      <sharedItems/>
    </cacheField>
    <cacheField name="Test Description" numFmtId="0">
      <sharedItems longText="1"/>
    </cacheField>
    <cacheField name="Test Steps" numFmtId="0">
      <sharedItems longText="1"/>
    </cacheField>
    <cacheField name="Expected Result" numFmtId="0">
      <sharedItems longText="1"/>
    </cacheField>
    <cacheField name="Test actions" numFmtId="0">
      <sharedItems containsBlank="1"/>
    </cacheField>
    <cacheField name="Test Complexity " numFmtId="0">
      <sharedItems containsNonDate="0" containsString="0" containsBlank="1"/>
    </cacheField>
    <cacheField name="Channel " numFmtId="0">
      <sharedItems/>
    </cacheField>
    <cacheField name="Assigned To" numFmtId="0">
      <sharedItems containsNonDate="0" containsString="0" containsBlank="1"/>
    </cacheField>
    <cacheField name="Planned Execution Date" numFmtId="0">
      <sharedItems containsNonDate="0" containsDate="1" containsString="0" containsBlank="1" minDate="2018-05-31T00:00:00" maxDate="2018-08-07T00:00:00" count="22">
        <m/>
        <d v="2018-08-06T00:00:00"/>
        <d v="2018-05-31T00:00:00" u="1"/>
        <d v="2018-06-29T00:00:00" u="1"/>
        <d v="2018-06-15T00:00:00" u="1"/>
        <d v="2018-06-08T00:00:00" u="1"/>
        <d v="2018-06-27T00:00:00" u="1"/>
        <d v="2018-06-01T00:00:00" u="1"/>
        <d v="2018-06-20T00:00:00" u="1"/>
        <d v="2018-06-13T00:00:00" u="1"/>
        <d v="2018-06-06T00:00:00" u="1"/>
        <d v="2018-06-25T00:00:00" u="1"/>
        <d v="2018-06-18T00:00:00" u="1"/>
        <d v="2018-06-11T00:00:00" u="1"/>
        <d v="2018-06-04T00:00:00" u="1"/>
        <d v="2018-07-02T00:00:00" u="1"/>
        <d v="2018-06-28T00:00:00" u="1"/>
        <d v="2018-06-21T00:00:00" u="1"/>
        <d v="2018-06-14T00:00:00" u="1"/>
        <d v="2018-06-26T00:00:00" u="1"/>
        <d v="2018-06-12T00:00:00" u="1"/>
        <d v="2018-06-05T00:00:00" u="1"/>
      </sharedItems>
    </cacheField>
    <cacheField name="Actual Execution Date" numFmtId="0">
      <sharedItems containsNonDate="0" containsString="0" containsBlank="1"/>
    </cacheField>
    <cacheField name="Status" numFmtId="0">
      <sharedItems containsBlank="1" count="6">
        <s v="Passed"/>
        <s v="In-Progress"/>
        <m u="1"/>
        <s v="Blocked" u="1"/>
        <s v="Failed" u="1"/>
        <s v="No Run" u="1"/>
      </sharedItems>
    </cacheField>
    <cacheField name="Defect ID" numFmtId="0">
      <sharedItems containsNonDate="0" containsString="0" containsBlank="1"/>
    </cacheField>
    <cacheField name="Test Data " numFmtId="0">
      <sharedItems containsBlank="1"/>
    </cacheField>
    <cacheField name="Execution Count" numFmtId="0">
      <sharedItems containsNonDate="0" containsString="0" containsBlank="1"/>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8">
  <r>
    <x v="0"/>
    <x v="0"/>
    <x v="0"/>
    <s v="HPBX DE Virtual Voice: Valid Dienste service name should be shown_x000a_"/>
    <s v="BHP-576"/>
    <s v="SF,kenan,VW"/>
    <s v="TC_SIT_01"/>
    <s v="System up and Running_x000a_"/>
    <s v="Virtual voice Deinste service product/Service name to be updated with entry service Virtual voice Basic as for new provide"/>
    <s v="1. Login to Salesforce as CSR.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basic as entry services and click on finish._x000a_heck for the product name updated as the  deinste service which is opted as below_x000a_Virtual Voice Basic_x000a_5. Edit &amp; Configure the products._x000a_6. Associate provide &amp; Billing details &amp; sync with the opportunity._x000a_7.click on create quote button and check for the quote with the entry service name displayed._x000a_7.click on create quote button and check for the quote with the entry service name displayed._x000a_8. Go to VW staging Feeds _x000a_9. Create a feed record for  Virtual Voice Basic by entering appropriate article id for MRC and the  HPBX external id _x000a_10. Enter the unique reference for transaction id, Subscriber id, VW reference_x000a_11.Process the record by entering the transaction id of the feed record_x000a_12. check for the sucessfull process of the feed file._x000a_13. check for the service names updated  to the deinste service opted as Virtual Voice Basic instead of virtual voice deinste in  Sub order page,Service page ,Account page. and in invoices_x000a_"/>
    <s v="Ensure that once configuration is saved by clicking on ‘Finish’ button in the ‘Edit Product Configuration’ and agent navigates back to ‘Manage Products in Basket’ related list of ‘Product Basket’ screen, in the ‘Produkt’ column selected product ,Virtual Voice Basic should be shown instead of ‘Virtul Voice Dienste’._x000a_Ensure that once the feed file is generated and processed sucessfully the updated product name Virtual Voice Basic should be shown instead of ‘Virtul Voice Dienste’. In Order page , Sub order page,Service page , Subscription page and Account page._x000a_"/>
    <s v="New provide"/>
    <m/>
    <s v="CSR"/>
    <m/>
    <x v="0"/>
    <m/>
    <x v="0"/>
    <m/>
    <m/>
    <m/>
    <m/>
  </r>
  <r>
    <x v="0"/>
    <x v="0"/>
    <x v="0"/>
    <s v="HPBX DE Virtual Voice: Valid Dienste service name should be shown_x000a_"/>
    <s v="BHP-576"/>
    <s v="SF,kenan,VW"/>
    <s v="TC_SIT_02"/>
    <s v="System up and Running_x000a_"/>
    <s v="Virtual voice Deinste service product/Service name to be updated with entry service Virtual voice Premium as for new provide"/>
    <s v="1. Login to Salesforce as CSR.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premium as entry services and click on finish._x000a_heck for the product name updated as the  deinste service which is opted as below_x000a_Virtual Voice Premium_x000a_5. Edit &amp; Configure the products._x000a_6. Associate provide &amp; Billing details &amp; sync with the opportunity._x000a_7.click on create quote button and check for the quote with the entry service name displayed._x000a__x000a_"/>
    <s v="Ensure that once configuration is saved by clicking on ‘Finish’ button in the ‘Edit Product Configuration’ and agent navigates back to ‘Manage Products in Basket’ related list of ‘Product Basket’ screen, in the ‘Produkt’ column selected product ,Virtual Voice Premium should be shown instead of ‘Virtul Voice Dienste’._x000a_"/>
    <s v="New provide"/>
    <m/>
    <s v="CSR"/>
    <m/>
    <x v="0"/>
    <m/>
    <x v="0"/>
    <m/>
    <m/>
    <m/>
    <m/>
  </r>
  <r>
    <x v="0"/>
    <x v="0"/>
    <x v="0"/>
    <s v="HPBX DE Virtual Voice: Valid Dienste service name should be shown_x000a_"/>
    <s v="BHP-576"/>
    <s v="SF,kenan,VW"/>
    <s v="TC_SIT_03"/>
    <s v="System up and Running_x000a_"/>
    <s v="Virtual voice Deinste service product/Service name to be updated with entry service Virtual   Voice mobile as for new provide"/>
    <s v="1. Login to Salesforce as CSR.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Mobile  as entry services and click on finish._x000a_heck for the product name updated as the  deinste service which is opted as below_x000a_Virtual Voice Mobile_x000a_5. Edit &amp; Configure the products._x000a_6. Associate provide &amp; Billing details &amp; sync with the opportunity._x000a__x000a_"/>
    <s v="Ensure that once configuration is saved by clicking on ‘Finish’ button in the ‘Edit Product Configuration’ and agent navigates back to ‘Manage Products in Basket’ related list of ‘Product Basket’ screen, in the ‘Produkt’ column selected product ,Virtual Voice Mobile should be shown instead of ‘Virtul Voice Dienste’._x000a_"/>
    <s v="New provide"/>
    <m/>
    <s v="Partner"/>
    <m/>
    <x v="0"/>
    <m/>
    <x v="0"/>
    <m/>
    <m/>
    <m/>
    <m/>
  </r>
  <r>
    <x v="0"/>
    <x v="0"/>
    <x v="0"/>
    <s v="HPBX DE Virtual Voice: Valid Dienste service name should be shown_x000a_"/>
    <s v="BHP-576"/>
    <s v="SF,kenan,VW"/>
    <s v="TC_SIT_04"/>
    <s v="System up and Running_x000a_"/>
    <s v="Virtual voice Deinste service product/Service name to be updated with entry service Virtual voice Efax in  as for new provide"/>
    <s v="1. Login to Salesforce as CSR.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Efax as entry services and click on finish._x000a_heck for the product name updated as the  deinste service which is opted as below_x000a_Virtual voice Efax_x000a_5. Edit &amp; Configure the products._x000a_6. Associate provide &amp; Billing details &amp; sync with the opportunity._x000a__x000a_"/>
    <s v="Ensure that once configuration is saved by clicking on ‘Finish’ button in the ‘Edit Product Configuration’ and agent navigates back to ‘Manage Products in Basket’ related list of ‘Product Basket’ screen, in the ‘Produkt’ column selected product ,Virtual voice Efax should be shown instead of ‘Virtul Voice Dienste’._x000a_"/>
    <s v="New provide"/>
    <m/>
    <s v="Partner"/>
    <m/>
    <x v="0"/>
    <m/>
    <x v="0"/>
    <m/>
    <m/>
    <m/>
    <m/>
  </r>
  <r>
    <x v="0"/>
    <x v="0"/>
    <x v="0"/>
    <s v="HPBX DE Virtual Voice: Valid Dienste service name should be shown_x000a_"/>
    <s v="BHP-576"/>
    <s v="SF,kenan,VW"/>
    <s v="TC_SIT_05"/>
    <s v="System up and Running_x000a_"/>
    <s v="Virtual voice Deinste service product/Service name to be updated with entry service Virtual voice IVR as for new provide"/>
    <s v="1. Login to Salesforce as CSR.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IVR as entry services and click on finish._x000a_heck for the product name updated as the  deinste service which is opted as below_x000a_Virtual voice IVR_x000a_5. Edit &amp; Configure the products._x000a_6. Associate provide &amp; Billing details &amp; sync with the opportunity._x000a__x000a_"/>
    <s v="Ensure that once configuration is saved by clicking on ‘Finish’ button in the ‘Edit Product Configuration’ and agent navigates back to ‘Manage Products in Basket’ related list of ‘Product Basket’ screen, in the ‘Produkt’ column selected product ,Virtual voice IVR should be shown instead of ‘Virtul Voice Dienste’._x000a_"/>
    <s v="New provide"/>
    <m/>
    <s v="CSR"/>
    <m/>
    <x v="0"/>
    <m/>
    <x v="0"/>
    <m/>
    <m/>
    <m/>
    <m/>
  </r>
  <r>
    <x v="0"/>
    <x v="0"/>
    <x v="0"/>
    <s v="HPBX DE Virtual Voice: Valid Dienste service name should be shown_x000a_"/>
    <s v="BHP-576"/>
    <s v="SF,kenan,VW"/>
    <s v="TC_SIT_06"/>
    <s v="System up and Running_x000a_"/>
    <s v="Virtual voice Deinste service product/Service name to be updated with entry service Virtual voice Datenkarte for new provide"/>
    <s v="1. Login to SF as CSR .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Datenkarte as entry services and click on finish._x000a_heck for the product name updated as the  deinste service which is opted as below_x000a_Virtual voice Datenkarte_x000a_5. Edit &amp; Configure the products._x000a_6. Associate provide &amp; Billing details &amp; sync with the opportunity._x000a_7.click on create quote button and check for the quote with the entry service name displayed._x000a_8. Login to SF as Admin_x000a_9. Go to VW staging Feeds _x000a_10. Create a feed record for  Virtual voice Port Fix net flat  by entering appropriate article id for MRC and the  HPBX external id _x000a_11. Enter the unique reference for transaction id, Subscriber id, VW reference_x000a_12.Process the record by entering the transaction id of the feed record_x000a_13. check for the sucessfull process of the feed file._x000a_14. check for the service names updated  to the deinste service opted as Virtual voice Datenkarte instead of virtual voice deinste in Sub order page,Service page ,Account page. and in invoices_x000a_"/>
    <s v="Ensure that once configuration is saved by clicking on ‘Finish’ button in the ‘Edit Product Configuration’ and agent navigates back to ‘Manage Products in Basket’ related list of ‘Product Basket’ screen, in the ‘Produkt’ column selected product ,Virtual voice Datenkartenet flat should be shown instead of ‘Virtul Voice Dienste’._x000a_Ensure that once the feed file is generated and processed sucessfully the updated product name Virtual voice Datenkarte should be shown instead of ‘Virtul Voice Dienste’. In Order page , Sub order page,Service page , Subscription page and Account page._x000a__x000a_"/>
    <s v="New provide"/>
    <m/>
    <s v="CSR"/>
    <m/>
    <x v="0"/>
    <m/>
    <x v="0"/>
    <m/>
    <m/>
    <m/>
    <m/>
  </r>
  <r>
    <x v="0"/>
    <x v="0"/>
    <x v="0"/>
    <s v="HPBX DE Virtual Voice: Valid Dienste service name should be shown_x000a_"/>
    <s v="BHP-576"/>
    <s v="SF,kenan,VW"/>
    <s v="TC_SIT_07"/>
    <s v="System up and Running_x000a_"/>
    <s v="Virtual voice Deinste service product/Service name to be updated with entry service Virtual voice wartefeld as for new provide"/>
    <s v="1. Login to SF as CSR .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wartefeld as entry services and click on finish._x000a_heck for the product name updated as the  deinste service which is opted as below_x000a_Virtual voice wartefeld_x000a_5. Edit &amp; Configure the products._x000a_6. Associate provide &amp; Billing details &amp; sync with the opportunity._x000a_7.click on create quote button and check for the quote with the entry service name displayed._x000a_8. Login to SF as Admin_x000a_9. Go to VW staging Feeds _x000a_10. Create a feed record for   Virtual voice wartefeld  by entering appropriate article id for MRC and the  HPBX external id _x000a_11. Enter the unique reference for transaction id, Subscriber id, VW reference_x000a_12.Process the record by entering the transaction id of the feed record_x000a_13. check for the sucessfull process of the feed file._x000a_14. check for the service names updated  to the deinste service opted as  Virtual voice wartefeld instead of virtual voice deinste in Sub order page,Service page ,Account page. and in invoices_x000a_"/>
    <s v="Ensure that once configuration is saved by clicking on ‘Finish’ button in the ‘Edit Product Configuration’ and agent navigates back to ‘Manage Products in Basket’ related list of ‘Product Basket’ screen, in the ‘Produkt’ column selected product ,  Virtual voice wartefeld flatshould be shown instead of ‘Virtul Voice Dienste’._x000a_Ensure that once the feed file is generated and processed sucessfully the updated product name  Virtual voice wartefeld should be shown instead of ‘Virtul Voice Dienste’. In Order page , Sub order page,Service page , Subscription page and Account page._x000a_"/>
    <s v="New provide"/>
    <m/>
    <s v="CSR"/>
    <m/>
    <x v="0"/>
    <m/>
    <x v="0"/>
    <m/>
    <m/>
    <m/>
    <m/>
  </r>
  <r>
    <x v="0"/>
    <x v="0"/>
    <x v="0"/>
    <s v="HPBX DE Virtual Voice: Valid Dienste service name should be shown_x000a_"/>
    <s v="BHP-576"/>
    <s v="SF,kenan,VW"/>
    <s v="TC_SIT_08"/>
    <s v="System up and Running_x000a_"/>
    <s v="Virtual voice Deinste service product/Service name to be updated with entry service Virtual   Voice mobile as for new provide"/>
    <s v="1. Login to SF as CSR .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Mobile as entry services and click on finish._x000a_heck for the product name updated as the  deinste service which is opted as below_x000a_Virtual Voice Mobile_x000a_5. Edit &amp; Configure the products._x000a_6. Associate provide &amp; Billing details &amp; sync with the opportunity._x000a_7.click on create quote button and check for the quote with the entry service name displayed._x000a_8. Login to SF as Admin_x000a_9. Go to VW staging Feeds _x000a_10. Create a feed record for   Virtual voice Fix net flat by entering appropriate article id for MRC and the  HPBX external id _x000a_11. Create a feed record for   DataFlat 500 (3G) for Mobile by entering appropriate article id for MRC and the  HPBX external id _x000a_12. Enter the unique reference for transaction id, Subscriber id, VW reference_x000a_13.Process the record by entering the transaction id of the feed record_x000a_14. check for the sucessfull process of the feed file._x000a_15. check for the service names updated  to the deinste service opted as   Virtual voice Mobile instead of virtual voice deinste in  Sub order page,Service page ,Account page. and in invoices"/>
    <s v="Ensure that once configuration is saved by clicking on ‘Finish’ button in the ‘Edit Product Configuration’ and agent navigates back to ‘Manage Products in Basket’ related list of ‘Product Basket’ screen, in the ‘Produkt’ column selected product ,Virtual voice Mobile should be shown instead of ‘Virtul Voice Dienste’._x000a_Ensure that once the feed file is generated and processed sucessfully the updated product name Virtual voice Mobile  should be shown instead of ‘Virtul Voice Dienste’. In Order page , Sub order page,Service page , Subscription page and Account page._x000a_"/>
    <s v="New provide"/>
    <m/>
    <s v="CSR"/>
    <m/>
    <x v="0"/>
    <m/>
    <x v="0"/>
    <m/>
    <m/>
    <m/>
    <m/>
  </r>
  <r>
    <x v="0"/>
    <x v="0"/>
    <x v="0"/>
    <s v="HPBX DE Virtual Voice: Valid Dienste service name should be shown_x000a_"/>
    <s v="BHP-576"/>
    <s v="SF,kenan,VW"/>
    <s v="TC_SIT_09"/>
    <s v="System up and Running_x000a_"/>
    <s v="Virtual voice Deinste service product/Service name to be updated with entry service Virtual voice Mobile plus in  as for new provide"/>
    <s v="1. Login to SF as CSR .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Mobile plus as entry services and click on finish._x000a_heck for the product name updated as the  deinste service which is opted as below_x000a_ Virtual voice Mobile plus_x000a_5. Edit &amp; Configure the products._x000a_6. Associate provide &amp; Billing details &amp; sync with the opportunity._x000a_7.click on create quote button and check for the quote with the entry service name displayed._x000a_8. Login to SF as Admin_x000a_9. Go to VW staging Feeds _x000a_10. Create a feed record for   Virtual voice Port by entering appropriate article id for MRC and the  HPBX external id _x000a_11. Create a feed record for  DataPackage Blue 5000+ (3G) for Mobile Plus by entering appropriate article id for MRC and the  HPBX external id _x000a_12. Enter the unique reference for transaction id, Subscriber id, VW reference_x000a_13.Process the record by entering the transaction id of the feed record_x000a_14. check for the sucessfull process of the feed file._x000a_15. check for the service names updated  to the deinste service opted as  Virtual voice Mobile plus instead of virtual voice deinste in  In Order page , Sub order page,Service page ,Account page. and in invoices_x000a_"/>
    <s v="Ensure that once configuration is saved by clicking on ‘Finish’ button in the ‘Edit Product Configuration’ and agent navigates back to ‘Manage Products in Basket’ related list of ‘Product Basket’ screen, in the ‘Produkt’ column selected product ,   Virtual voice Mobile plus should be shown instead of ‘Virtul Voice Dienste’._x000a_Ensure that once the feed file is generated and processed sucessfully the updated product name   Virtual voice Mobile plus  should be shown instead of ‘Virtul Voice Dienste’. In Order page , Sub order page,Service page , Subscription page and Account page._x000a_"/>
    <s v="New provide"/>
    <m/>
    <s v="CSR"/>
    <m/>
    <x v="0"/>
    <m/>
    <x v="0"/>
    <m/>
    <m/>
    <m/>
    <m/>
  </r>
  <r>
    <x v="0"/>
    <x v="0"/>
    <x v="0"/>
    <s v="HPBX DE Virtual Voice: Valid Dienste service name should be shown_x000a_"/>
    <s v="BHP-576"/>
    <s v="SF,kenan,VW"/>
    <s v="TC_SIT_10"/>
    <s v="System up and Running_x000a_"/>
    <s v="Virtual voice Deinste service product/Service name to be updated with entry service Virtual voice Port fixnet flat and Virtual voice port  as for new provide"/>
    <s v="1. Login to Partner portal._x000a_2. Create a lead &amp; covert the same in to account/Opportunity._x000a_3. Open the Opportunity &amp; create a new Product Basket._x000a_4. Add the below products in the PB:_x000a_-Virtual Voice Kundensetup_x000a_-Virtual Voice Dienste_x000a_- Virtual Voice Dienstleistungen_x000a_   -New voice Number  Block of 10/ New Phone Number  Block of 100_x000a_  - InVirtual Voice Deinste product-Select  Virtual voice Port Allnet flat as entry services and click on finish._x000a_heck for the product name updated as the  deinste service which is opted as below_x000a_Virtual voice Port Allnet flat_x000a_5.Repeat step 4 for  Virtual voice Efax in as well with different address_x000a_5. Edit &amp; Configure the products._x000a_6. Associate provide &amp; Billing details &amp; sync with the opportunity._x000a__x000a_"/>
    <s v="Ensure that once configuration is saved by clicking on ‘Finish’ button in the ‘Edit Product Configuration’ and agent navigates back to ‘Manage Products in Basket’ related list of ‘Product Basket’ screen, in the ‘Produkt’ column selected product , Virtual voice Port fixnet flat and Virtual voice port should be shown instead of ‘Virtul Voice Dienste’._x000a_"/>
    <s v="New provide"/>
    <m/>
    <s v="Partner"/>
    <m/>
    <x v="0"/>
    <m/>
    <x v="0"/>
    <m/>
    <m/>
    <m/>
    <m/>
  </r>
  <r>
    <x v="0"/>
    <x v="0"/>
    <x v="0"/>
    <s v="HPBX DE Virtual Voice: Valid Dienste service name should be shown_x000a_"/>
    <s v="BHP-576"/>
    <s v="SF,kenan,VW"/>
    <s v="TC_SIT_11"/>
    <s v="System up and Running_x000a_"/>
    <s v="Virtual voice Deinste service product/Service name to be updated with entry service Virtual voice Efax Out and Virtual voice port  as for new provide"/>
    <s v="1. Login to Salesforce as CSR._x000a_2. Create a lead &amp; covert the same in to account/Opportunity._x000a_3. Open the Opportunity &amp; create a new Product Basket._x000a_4. Add the below products in the PB:_x000a_-Virtual Voice Kundensetup_x000a_-Virtual Voice Dienste_x000a_- Virtual Voice Dienstleistungen_x000a_5. Edit &amp; Configure the products._x000a_   -New voice Number  Block of 10/ New Phone Number  Block of 100_x000a_  - InVirtual Voice Deinste product-Select  Virtual voice Efax Out as entry services and click on finish._x000a_Check for the product name updated as the  deinste service which is opted as below_x000a_Virtual voice Efax Out._x000a_6. Repeat step 5 and change the deinste service to Virtual voice MObile plus and Check for the product name updated as the  deinste service which is opted as below_x000a_Virtual Voice Mobile plus._x000a_7. Associate provide &amp; Billing details &amp; sync with the opportunity."/>
    <s v="Ensure that once configuration is saved by clicking on ‘Finish’ button in the ‘Edit Product Configuration’ and agent navigates back to ‘Manage Products in Basket’ related list of ‘Product Basket’ screen, in the ‘Produkt’ column selected product , Virtual voice Efax Out.should be shown instead of ‘Virtul Voice Dienste’."/>
    <s v="New provide"/>
    <m/>
    <s v="CSR"/>
    <m/>
    <x v="0"/>
    <m/>
    <x v="0"/>
    <m/>
    <m/>
    <m/>
    <m/>
  </r>
  <r>
    <x v="0"/>
    <x v="0"/>
    <x v="0"/>
    <s v="HPBX DE Virtual Voice: Valid Dienste service name should be shown_x000a_"/>
    <s v="BHP-577"/>
    <s v="SF,kenan,VW"/>
    <s v="TC_SIT_12"/>
    <s v="System up and Running_x000a_"/>
    <s v="Virtual voice Deinste service product/Service name to be updated with entry service Virtual voice Basic as for MACD Upgrade from Basic to Premium "/>
    <s v="1. Login to Salesforce as admin._x000a_2. search for the active  Virtual voice Basic account._x000a_2. Go to VW staging Feeds _x000a_3. Create a feed record for Virtual voice Premium  by entering appropriate article id for MRC and the  HPBX external id of active  Virtual voice basic account._x000a_4. Enter the unique reference for transaction id, Subscriber id, VW reference_x000a_4.Process the record by entering the transaction id of the feed record_x000a_5. check for the sucessfull process of the feed file._x000a_6. check for the sucessfully MACD update of the existing deinste service from Basic to Premium_x000a_7. check for the service names updated  to the deinste service opted as Virtual voice premium instead of virtual voice deinste in Sub order page,Service page ,Account page. and in invoices"/>
    <s v="Ensure that once the feed file is generated and processed sucessfully the updated product name Virtual Voice Premium should be shown instead of ‘Virtul Voice Dienste’. In Order page , Sub order page,Service page , Subscription page and Account page._x000a_"/>
    <s v="MACD_Upgrade"/>
    <m/>
    <s v="CSR"/>
    <m/>
    <x v="0"/>
    <m/>
    <x v="0"/>
    <m/>
    <m/>
    <m/>
    <m/>
  </r>
  <r>
    <x v="0"/>
    <x v="0"/>
    <x v="0"/>
    <s v="HPBX DE Virtual Voice: Valid Dienste service name should be shown_x000a_"/>
    <s v="BHP-577"/>
    <s v="SF,kenan,VW"/>
    <s v="TC_SIT_13"/>
    <s v="System up and Running_x000a_"/>
    <s v="Virtual voice Deinste service product/Service name to be updated with entry service name as for MACD upgrade from Virtual Voice Port to Virtual Voice Port Allnet flat"/>
    <s v="1. Login to Salesforce as admin._x000a_2. search for the active  Virtual Voice Port account._x000a_2. Go to VW staging Feeds _x000a_3. Create a feed record for Virtual voice Premium  by entering appropriate article id for MRC and the  HPBX external id of active  Virtual voice basic account._x000a_4. Enter the unique reference for transaction id, Subscriber id, VW reference_x000a_4.Process the record by entering the transaction id of the feed record_x000a_5. check for the sucessfull process of the feed file._x000a_6. check for the sucessfully MACD update of the existing deinste service from Virtual Voice Port to Virtual Voice Port Allnet flat_x000a_7. check for the service names updated  to the deinste service opted as Virtual voice Port Allnet flat instead of virtual voice deinste in Sub order page,Service page ,Account page. and in invoices"/>
    <s v="Ensure that once the feed file is generated and processed sucessfully the updated product name Virtual Voice Port Allnet flat should be shown instead of ‘Virtul Voice Dienste’. In Order page , Sub order page,Service page , Subscription page and Account page._x000a_"/>
    <s v="MACD_Upgrade"/>
    <m/>
    <s v="CSR"/>
    <m/>
    <x v="0"/>
    <m/>
    <x v="0"/>
    <m/>
    <m/>
    <m/>
    <m/>
  </r>
  <r>
    <x v="0"/>
    <x v="0"/>
    <x v="0"/>
    <s v="HPBX DE Virtual Voice: Valid Dienste service name should be shown_x000a_"/>
    <s v="BHP-577"/>
    <s v="SF,kenan,VW"/>
    <s v="TC_SIT_14"/>
    <s v="System up and Running_x000a_"/>
    <s v="Virtual voice Deinste service product/Service name to be updated with entry service name as for MACD downgrade from Mobile Plus to Mobile."/>
    <s v="1. Login to Salesforce as admin._x000a_2. search for the active  Virtual voice Mobile Plus account._x000a_2. Go to VW staging Feeds _x000a_3. Create a feed record for Virtual voice Premium  by entering appropriate article id for MRC and the  HPBX external id of active  Virtual voice basic account._x000a_4. Enter the unique reference for transaction id, Subscriber id, VW reference_x000a_4.Process the record by entering the transaction id of the feed record_x000a_5. check for the sucessfull process of the feed file._x000a_6. check for the sucessfully MACD update of the existing deinste service  from Mobile Plus to Mobile._x000a_7. check for the service names updated  to the deinste service opted as Virtual voice Port instead of virtual voice deinste in  Sub order page,Service page ,Account page. and in invoices_x000a_"/>
    <s v="Ensure that once the feed file is generated and processed sucessfully the updated product name Virtual Voice Mobile should be shown instead of ‘Virtul Voice Dienste’. In Order page , Sub order page,Service page , Subscription page and Account page._x000a_"/>
    <s v="MACD_Downgrade"/>
    <m/>
    <s v="CSR"/>
    <m/>
    <x v="0"/>
    <m/>
    <x v="0"/>
    <m/>
    <m/>
    <m/>
    <m/>
  </r>
  <r>
    <x v="0"/>
    <x v="0"/>
    <x v="0"/>
    <s v="HPBX DE Virtual Voice: Valid Dienste service name should be shown_x000a_"/>
    <s v="BHP-577"/>
    <s v="SF,kenan,VW"/>
    <s v="TC_SIT_15"/>
    <s v="System up and Running_x000a_"/>
    <s v="Virtual voice Deinste service product/Service name to be updated with entry service name as for MACD downgrade from Virtual Voice Port Allnet flat to Virtual Voice Port"/>
    <s v="1. Login to Salesforce as admin._x000a_2. search for the activeVirtual Voice Port Allnet flat account._x000a_2. Go to VW staging Feeds _x000a_3. Create a feed record for Virtual voice Premium  by entering appropriate article id for MRC and the  HPBX external id of active  Virtual voice basic account._x000a_4. Enter the unique reference for transaction id, Subscriber id, VW reference_x000a_4.Process the record by entering the transaction id of the feed record_x000a_5. check for the sucessfull process of the feed file._x000a_6. check for the sucessfully MACD update of the existing deinste service fromfrom Virtual Voice Port Allnet flat to Virtual Voice Port_x000a_7. check for the service names updated  to the deinste service opted as Virtual voice Port instead of virtual voice deinste in  Sub order page,Service page ,Account page. and in invoices"/>
    <s v="Ensure that once the feed file is generated and processed sucessfully the updated product name Virtual Voice Port should be shown instead of ‘Virtul Voice Dienste’. In Order page , Sub order page,Service page , Subscription page and Account page._x000a_"/>
    <s v="MACD_Downgrade"/>
    <m/>
    <s v="CSR"/>
    <m/>
    <x v="0"/>
    <m/>
    <x v="0"/>
    <m/>
    <m/>
    <m/>
    <m/>
  </r>
  <r>
    <x v="0"/>
    <x v="0"/>
    <x v="0"/>
    <s v="HPBX DE Virtual Voice: Valid Dienste service name should be shown_x000a_"/>
    <s v="BHP-577"/>
    <s v="SF,kenan,VW"/>
    <s v="TC_SIT_16"/>
    <s v="System up and Running_x000a_"/>
    <s v="Virtual voice Deinste service product/Service name to be updated with entry service name as for MACD downgrade from Virtual Voice Port Fix net flat to Virtual Voice Port Allnet flat"/>
    <s v="1. Login to Salesforce as admin._x000a_2. search for the active  Virtual Voice Port Fix net flat account._x000a_2. Go to VW staging Feeds _x000a_3. Create a feed record for Virtual voice Premium  by entering appropriate article id for MRC and the  HPBX external id of active  Virtual voice basic account._x000a_4. Enter the unique reference for transaction id, Subscriber id, VW reference_x000a_4.Process the record by entering the transaction id of the feed record_x000a_5. check for the sucessfull process of the feed file._x000a_6. check for the sucessfully MACD update of the existing deinste service from Virtual Voice Port Fix net flat to Virtual Voice Port Allnet flat_x000a_7. check for the service names updated  to the deinste service opted as Virtual voice Port Allnet flat instead of virtual voice deinste in Sub order page,Service page ,Account page. and in invoices"/>
    <s v="Ensure that once the feed file is generated and processed sucessfully the updated product name Virtual Voice Port Allnet flat should be shown instead of ‘Virtul Voice Dienste’. In Order page , Sub order page,Service page , Subscription page and Account page._x000a_"/>
    <s v="MACD_Downgrade"/>
    <m/>
    <s v="CSR"/>
    <m/>
    <x v="0"/>
    <m/>
    <x v="0"/>
    <m/>
    <m/>
    <m/>
    <m/>
  </r>
  <r>
    <x v="0"/>
    <x v="0"/>
    <x v="0"/>
    <s v="HPBX DE Virtual Voice: Valid Dienste service name should be shown_x000a_"/>
    <s v="BHP-576"/>
    <s v="SF"/>
    <s v="TC_SIT_17"/>
    <s v="System up and Running_x000a_"/>
    <s v="Virtual voice Deinste service product/Service name to be updated with entry service Virtual voice basic  while terminating the service"/>
    <s v="1. Login to Salesforce as admin._x000a_2. search for the active  Virtual voice Basic account._x000a_2. In Accounts page check click on change subscription and selct terminate ._x000a_3. selct the asset and click on next._x000a_4. in terminate , MACD basket select the appropriate reason._x000a_5. Enter the wish date  in provide page ._x000a_sync account number withe products and click on upload._x000a_6. In opprtunity page  click on validate order and submit the termination order._x000a_7. validate the entry service name in Sub order page,Service page ,Account page. and in invoices"/>
    <s v="Ensure that  entry service name virtual voice Basic is been shown in service page and subscription page with service status as inactive "/>
    <s v="MACD_Terminate"/>
    <m/>
    <s v="CSR"/>
    <m/>
    <x v="0"/>
    <m/>
    <x v="0"/>
    <m/>
    <m/>
    <m/>
    <m/>
  </r>
  <r>
    <x v="0"/>
    <x v="0"/>
    <x v="1"/>
    <s v="[UM-ST-HPBX-TLS]: Clean up Technical Debt_x000a__x000a_"/>
    <m/>
    <s v="SF"/>
    <s v="TC_SIT_18"/>
    <s v="System up and Running_x000a_"/>
    <s v="Lead Convert button (Sales journey) where the convert button redirecting is validated with Admin/manager/CSR _x000a_Agent/partner Roles in SF and partner portals"/>
    <s v="1. Login to Salesforce as CSR._x000a_2. Create a lead_x000a_3.Click on covert button._x000a_4. Login to Salesforce as PAM_x000a_5. Create a lead_x000a_6.Click on covert button._x000a_4. Login to Salesforce as Admin_x000a_5. Create a lead_x000a_6.Click on covert button._x000a_"/>
    <s v="Lead Convert button (Sales journey) where the convert button redirecting correctly"/>
    <m/>
    <m/>
    <s v="CSR"/>
    <m/>
    <x v="0"/>
    <m/>
    <x v="0"/>
    <m/>
    <m/>
    <m/>
    <m/>
  </r>
  <r>
    <x v="0"/>
    <x v="0"/>
    <x v="1"/>
    <s v="[UM-ST-HPBX-TLS]: Clean up Technical Debt_x000a__x000a_"/>
    <m/>
    <s v="SF"/>
    <s v="TC_SIT_19"/>
    <s v="System up and Running_x000a_"/>
    <s v="Billing Accounts link which can be seen in Billing Accounts related list on Account page redirecting is validated with _x000a_Admin/Sales/CSR Agent /partner Roles in SF and partner portals"/>
    <s v="1. Login to Salesforce as CSR._x000a_2. Create a lead &amp; covert the same in to account/Opportunity._x000a__x000a_"/>
    <s v="Billing Accounts link which can be seen in Billing Accounts related list on Account page redirecting correctly"/>
    <m/>
    <m/>
    <s v="CSR"/>
    <m/>
    <x v="0"/>
    <m/>
    <x v="0"/>
    <m/>
    <m/>
    <m/>
    <m/>
  </r>
  <r>
    <x v="0"/>
    <x v="0"/>
    <x v="1"/>
    <s v="[UM-ST-HPBX-TLS]: Clean up Technical Debt_x000a__x000a_"/>
    <m/>
    <s v="SF"/>
    <s v="TC_SIT_20"/>
    <s v="System up and Running_x000a_"/>
    <s v="Lead Convert button (Sales journey) where the convert button redirecting is validated with manager/ partner/Director _x000a_Roles in SF and partner portals"/>
    <s v="1. Login to Salesforce as Partner_x000a_2. Create a lead_x000a_3.Click on covert button._x000a_4. Login to Salesforce as PAM_x000a_5. Create a lead_x000a_6.Click on covert button._x000a_4. Login to Salesforce as Director_x000a_5. Create a lead_x000a_6.Click on covert button._x000a_"/>
    <s v="Lead Convert button (Sales journey) where the convert button redirecting correctly"/>
    <m/>
    <m/>
    <s v="Partner"/>
    <m/>
    <x v="0"/>
    <m/>
    <x v="0"/>
    <m/>
    <m/>
    <m/>
    <m/>
  </r>
  <r>
    <x v="0"/>
    <x v="0"/>
    <x v="1"/>
    <s v="[UM-ST-HPBX-TLS]: Clean up Technical Debt_x000a__x000a_"/>
    <m/>
    <s v="SF"/>
    <s v="TC_SIT_21"/>
    <s v="System up and Running_x000a_"/>
    <s v="Billing Accounts link which can be seen in Billing Accounts related list on Account page redirecting is validated with _x000a_manager/ partner/Director Roles in SF and partner portals"/>
    <s v="1. Login to Partner Portal  _x000a_2. Goto Account page and click on billing account hiper link_x000a_1. Login to CSR as admin  _x000a_2. Goto Account page and click on billing account hiper link_x000a_1. Login to CSR as PAM  _x000a_2. Goto Account page and click on billing account hiper link_x000a_"/>
    <s v="Billing Accounts link which can be seen in Billing Accounts related list on Account page redirecting correctly"/>
    <m/>
    <m/>
    <s v="Partner"/>
    <m/>
    <x v="0"/>
    <m/>
    <x v="0"/>
    <m/>
    <m/>
    <m/>
    <m/>
  </r>
  <r>
    <x v="0"/>
    <x v="0"/>
    <x v="1"/>
    <s v="[UM-ST-HPBX-TLS]: Clean up Technical Debt_x000a__x000a_"/>
    <m/>
    <s v="SF"/>
    <s v="TC_SIT_22"/>
    <s v="System up and Running_x000a_"/>
    <s v="hyperLink to Duplicate Records field  value on Lead information page redirecting is validated with Admin/Sales/CSR _x000a_Agent Roles /partner Roles in SF and partner portals"/>
    <s v="1. Login to Salesforce as CSR._x000a_2. Create a lead &amp; covert the same in to account/Opportunity._x000a_3.hyperLink to Duplicate Records field  value on Lead information page redirecting is validated_x000a__x000a_"/>
    <s v="hyperLink to Duplicate Records field  value on Lead information page redirecting correctly"/>
    <m/>
    <m/>
    <s v="CSR"/>
    <m/>
    <x v="0"/>
    <m/>
    <x v="0"/>
    <m/>
    <m/>
    <m/>
    <m/>
  </r>
  <r>
    <x v="0"/>
    <x v="0"/>
    <x v="1"/>
    <s v="[UM-ST-HPBX-TLS]: Clean up Technical Debt_x000a__x000a_"/>
    <m/>
    <s v="SF"/>
    <s v="TC_SIT_23"/>
    <s v="System up and Running_x000a_"/>
    <s v="hyperLink to Duplicate Records field  value on Lead information page redirecting is validated with Admin/Sales/CSR _x000a_Agent Roles /partner Roles in SF and partner portals"/>
    <s v="1. Login to Partner Portal  _x000a_2. Create a lead, hyperLink to Duplicate Records field  value on Lead information page redirecting is validated_x000a__x000a_"/>
    <s v="hyperLink to Duplicate Records field  value on Lead information page redirecting"/>
    <m/>
    <m/>
    <s v="CSR"/>
    <m/>
    <x v="0"/>
    <m/>
    <x v="0"/>
    <m/>
    <m/>
    <m/>
    <m/>
  </r>
  <r>
    <x v="0"/>
    <x v="0"/>
    <x v="1"/>
    <s v="[UM-ST-HPBX-TLS]: Clean up Technical Debt_x000a__x000a_"/>
    <m/>
    <s v="SF"/>
    <s v="TC_SIT_24"/>
    <s v="System up and Running_x000a_"/>
    <s v="Open In CSA field  hyperlink is validated with Admin/Sales/CSR Agent Roles "/>
    <s v="1. Login to Salesforce as CSR._x000a_2. Create a lead &amp; covert the same in to account/Opportunity._x000a__x000a_"/>
    <s v="Open In CSA field  hyperlink is validated with Admin/Sales/CSR Agent Roles sucessfully"/>
    <m/>
    <m/>
    <s v="CSR"/>
    <m/>
    <x v="0"/>
    <m/>
    <x v="0"/>
    <m/>
    <m/>
    <m/>
    <m/>
  </r>
  <r>
    <x v="0"/>
    <x v="0"/>
    <x v="1"/>
    <s v="[UM-ST-HPBX-TLS]: Clean up Technical Debt_x000a__x000a_"/>
    <m/>
    <s v="SF"/>
    <s v="TC_SIT_25"/>
    <s v="System up and Running_x000a_"/>
    <s v="Open Cloudsense Anywhere field on Lead object field  hyperlink is validated with Admin/Sales/CSR Agent Roles "/>
    <s v="1. Login to Salesforce as CSR._x000a_2. Create a lead &amp; covert the same in to account/Opportunity._x000a__x000a_"/>
    <s v="Open Cloudsense Anywhere field on Lead object field  hyperlink is validated sucessfully"/>
    <m/>
    <m/>
    <s v="CSR"/>
    <m/>
    <x v="0"/>
    <m/>
    <x v="0"/>
    <m/>
    <m/>
    <m/>
    <m/>
  </r>
  <r>
    <x v="0"/>
    <x v="0"/>
    <x v="2"/>
    <s v="[UM-HPBX-TLS]: Demo feedback incorporation"/>
    <s v="BHP-640"/>
    <s v="SF"/>
    <s v="TC_SIT_26"/>
    <s v="System up and Running_x000a_"/>
    <s v="Check for subscription name updated with opted deinste service name as for New provide of Virtual voice Premium"/>
    <s v="1. Login to Salesforce as CSR._x000a_2. Create a lead &amp; covert the same in to account/Opportunity._x000a_3. Open the Opportunity &amp; create a new Product Basket._x000a_4. Add the below products in the PB:_x000a_-Virtual Voice Kundensetup_x000a_Virtual Voice Dienstleistungen_x000a_-New voice Number Block of 10/ New Phone Number Block of 100_x000a_5. Edit &amp; Configure the products._x000a_6. Associate provide &amp; Billing details &amp; sync with the opportunity._x000a_7. Submit the order._x000a_8. Case closure for suborder Provisionierung in Voiceworks to be closed_x000a_9. Sub order  to be closed._x000a_10 . Login to VW._x000a_11. Create customer._x000a_12. create a web user ._x000a_13. place the Virtual voice premium  Deinste service order and chck for activation ."/>
    <s v="The subscription name to be updated with service name opted by the customer as Virtual voice Premium in subscription section in account page and in subscription page"/>
    <m/>
    <m/>
    <s v="CSR"/>
    <m/>
    <x v="0"/>
    <m/>
    <x v="0"/>
    <m/>
    <m/>
    <m/>
    <m/>
  </r>
  <r>
    <x v="0"/>
    <x v="0"/>
    <x v="2"/>
    <s v="[UM-HPBX-TLS]: Demo feedback incorporation"/>
    <s v="BHP-640"/>
    <s v="SF"/>
    <s v="TC_SIT_27"/>
    <s v="System up and Running_x000a_"/>
    <s v="Check for subscription name updated with opted deinste service name as forNew provide of Virtual voice Mobile"/>
    <s v="1. Login to Salesforce as CSR._x000a_2. Create a lead &amp; covert the same in to account/Opportunity._x000a_3. Open the Opportunity &amp; create a new Product Basket._x000a_4. Add the below products in the PB:_x000a_-Virtual Voice Kundensetup_x000a_Virtual Voice Dienstleistungen_x000a_-New voice Number Block of 10/ New Phone Number Block of 100_x000a_5. Edit &amp; Configure the products._x000a_6. Associate provide &amp; Billing details &amp; sync with the opportunity._x000a_7. Submit the order._x000a_8. Case closure for suborder Provisionierung in Voiceworks to be closed_x000a_9. Sub order  to be closed._x000a_10 . Login to VW._x000a_11. Create customer._x000a_12. create a web user ._x000a_13. place the Virtual voice premium  Deinste service order and chck for activation ."/>
    <s v="The subscription name to be updated with service name opted by the customer as Virtual voice Mobile in subscription section in account page and in subscription page"/>
    <m/>
    <m/>
    <s v="CSR"/>
    <m/>
    <x v="0"/>
    <m/>
    <x v="0"/>
    <m/>
    <m/>
    <m/>
    <m/>
  </r>
  <r>
    <x v="0"/>
    <x v="0"/>
    <x v="2"/>
    <s v="[UM-HPBX-TLS]: Demo feedback incorporation"/>
    <s v="BHP-640"/>
    <s v="SF"/>
    <s v="TC_SIT_28"/>
    <s v="System up and Running_x000a_"/>
    <s v="Check for subscription name updated with opted deinste service name as forNew provide of Virtual voice Fixnet flat"/>
    <s v="1. Login to Salesforce as CSR._x000a_2. Create a lead &amp; covert the same in to account/Opportunity._x000a_3. Open the Opportunity &amp; create a new Product Basket._x000a_4. Add the below products in the PB:_x000a_-Virtual Voice Kundensetup_x000a_Virtual Voice Dienstleistungen_x000a_-New voice Number Block of 10/ New Phone Number Block of 100_x000a_5. Edit &amp; Configure the products._x000a_6. Associate provide &amp; Billing details &amp; sync with the opportunity._x000a_7. Submit the order._x000a_8. Case closure for suborder Provisionierung in Voiceworks to be closed_x000a_9. Sub order  to be closed._x000a_10 . Login to VW._x000a_11. Create customer._x000a_12. create a web user ._x000a_13. place the Virtual voice premium  Deinste service order and chck for activation ."/>
    <s v="The subscription name to be updated with service name opted by the customer as Virtual voice Fixnet flat in subscription section in account page and in subscription page"/>
    <m/>
    <m/>
    <s v="CSR"/>
    <m/>
    <x v="0"/>
    <m/>
    <x v="0"/>
    <m/>
    <m/>
    <m/>
    <m/>
  </r>
  <r>
    <x v="0"/>
    <x v="0"/>
    <x v="2"/>
    <s v="[UM-HPBX-TLS]: Demo feedback incorporation"/>
    <s v="BHP-640"/>
    <s v="SF"/>
    <s v="TC_SIT_29"/>
    <s v="System up and Running_x000a_"/>
    <s v="Check for subscription name updated with opted deinste service name as for New provid  of virtual voice Port"/>
    <s v="1. Login to Salesforce as CSR._x000a_2. Create a lead &amp; covert the same in to account/Opportunity._x000a_3. Open the Opportunity &amp; create a new Product Basket._x000a_4. Add the below products in the PB:_x000a_-Virtual Voice Kundensetup_x000a_Virtual Voice Dienstleistungen_x000a_-New voice Number Block of 10/ New Phone Number Block of 100_x000a_5. Edit &amp; Configure the products._x000a_6. Associate provide &amp; Billing details &amp; sync with the opportunity._x000a_7. Submit the order._x000a_8. Case closure for suborder Provisionierung in Voiceworks to be closed_x000a_9. Sub order  to be closed._x000a_10 . Login to VW._x000a_11. Create customer._x000a_12. create a web user ._x000a_13. place the Virtual voice premium  Deinste service order and chck for activation ."/>
    <s v="The subscription name to be updated with service name opted by the customer as virtual voice Port in subscription section in account page and in subscription page"/>
    <m/>
    <m/>
    <s v="CSR"/>
    <m/>
    <x v="0"/>
    <m/>
    <x v="0"/>
    <m/>
    <m/>
    <m/>
    <m/>
  </r>
  <r>
    <x v="0"/>
    <x v="0"/>
    <x v="2"/>
    <s v="[UM-HPBX-TLS]: Demo feedback incorporation"/>
    <s v="BHP-640"/>
    <s v="SF"/>
    <s v="TC_SIT_30"/>
    <s v="Active Virtual voice Basic"/>
    <s v="Check for subscription name updated with opted deinste service name as for MACD change upgrade  from Basic to premium"/>
    <s v="1. Login to Salesforce as CSR._x000a_2. Create a lead &amp; covert the same in to account/Opportunity._x000a_3. Open the Opportunity &amp; create a new Product Basket._x000a_4. Add the below products in the PB:_x000a_-Virtual Voice Kundensetup_x000a_Virtual Voice Dienstleistungen_x000a_-New voice Number Block of 10/ New Phone Number Block of 100_x000a_5. Edit &amp; Configure the products._x000a_6. Associate provide &amp; Billing details &amp; sync with the opportunity._x000a_7. Submit the order._x000a_8. Case closure for suborder Provisionierung in Voiceworks to be closed_x000a_9. Sub order  to be closed._x000a_10 . Login to VW._x000a_11. Create customer._x000a_12. create a web user ._x000a_13. place the Virtual voice premium  Deinste service order and chck for activation ."/>
    <s v="The subscription name to be updated with service name opted by the customer as Virtual voice Premium in subscription section in account page and in subscription page"/>
    <m/>
    <m/>
    <s v="CSR"/>
    <m/>
    <x v="0"/>
    <m/>
    <x v="0"/>
    <m/>
    <m/>
    <m/>
    <m/>
  </r>
  <r>
    <x v="0"/>
    <x v="0"/>
    <x v="2"/>
    <s v="[UM-HPBX-TLS]: Demo feedback incorporation"/>
    <s v="BHP-640"/>
    <s v="SF"/>
    <s v="TC_SIT_31"/>
    <s v="Active Virtual voice Premium"/>
    <s v="Check for subscription name updated with opted deinste service name as forMACD change downgrade   from Premium to Basic "/>
    <s v="1. Login to Salesforce as CSR._x000a_2. Create a lead &amp; covert the same in to account/Opportunity._x000a_3. Open the Opportunity &amp; create a new Product Basket._x000a_4. Add the below products in the PB:_x000a_-Virtual Voice Kundensetup_x000a_Virtual Voice Dienstleistungen_x000a_-New voice Number Block of 10/ New Phone Number Block of 100_x000a_5. Edit &amp; Configure the products._x000a_6. Associate provide &amp; Billing details &amp; sync with the opportunity._x000a_7. Submit the order._x000a_8. Case closure for suborder Provisionierung in Voiceworks to be closed_x000a_9. Sub order  to be closed._x000a_10 . Login to VW._x000a_11. Create customer._x000a_12. create a web user ._x000a_13. place the Virtual voice premium  Deinste service order and chck for activation ."/>
    <s v="The subscription name to be updated with service name opted by the customer as Virtual voice Basic in subscription section in account page and in subscription page"/>
    <m/>
    <m/>
    <s v="CSR"/>
    <m/>
    <x v="0"/>
    <m/>
    <x v="1"/>
    <m/>
    <m/>
    <m/>
    <m/>
  </r>
  <r>
    <x v="0"/>
    <x v="0"/>
    <x v="2"/>
    <s v="[UM-HPBX-TLS]: Demo feedback incorporation"/>
    <s v="BHP-640"/>
    <s v="SF"/>
    <s v="TC_SIT_32"/>
    <s v="Active Virtual voice Mobile"/>
    <s v="Check for subscription name updated with opted deinste service name as for MACD change from Virtual voice mobile  to Mobile plus"/>
    <s v="1. Login to Salesforce as CSR._x000a_2. Create a lead &amp; covert the same in to account/Opportunity._x000a_3. Open the Opportunity &amp; create a new Product Basket._x000a_4. Add the below products in the PB:_x000a_-Virtual Voice Kundensetup_x000a_Virtual Voice Dienstleistungen_x000a_-New voice Number Block of 10/ New Phone Number Block of 100_x000a_5. Edit &amp; Configure the products._x000a_6. Associate provide &amp; Billing details &amp; sync with the opportunity._x000a_7. Submit the order._x000a_8. Case closure for suborder Provisionierung in Voiceworks to be closed_x000a_9. Sub order  to be closed._x000a_10 . Login to VW._x000a_11. Create customer._x000a_12. create a web user ._x000a_13. place the Virtual voice premium  Deinste service order and chck for activation ."/>
    <s v="The subscription name to be updated with service name opted by the customer as Virtual voice Fixnet flat  in subscription section in account page and in subscription page"/>
    <m/>
    <m/>
    <s v="CSR"/>
    <m/>
    <x v="0"/>
    <m/>
    <x v="1"/>
    <m/>
    <m/>
    <m/>
    <m/>
  </r>
  <r>
    <x v="0"/>
    <x v="0"/>
    <x v="2"/>
    <s v="[UM-HPBX-TLS]: Demo feedback incorporation"/>
    <s v="BHP-640"/>
    <s v="SF"/>
    <s v="TC_SIT_33"/>
    <s v="Active Virtual voice Port"/>
    <s v="Check for subscription name updated with opted deinste service name as for MACD change from Port upgrade "/>
    <s v="1. Login to Salesforce as CSR._x000a_2. Create a lead &amp; covert the same in to account/Opportunity._x000a_3. Open the Opportunity &amp; create a new Product Basket._x000a_4. Add the below products in the PB:_x000a_-Virtual Voice Kundensetup_x000a_Virtual Voice Dienstleistungen_x000a_-New voice Number Block of 10/ New Phone Number Block of 100_x000a_5. Edit &amp; Configure the products._x000a_6. Associate provide &amp; Billing details &amp; sync with the opportunity._x000a_7. Submit the order._x000a_8. Case closure for suborder Provisionierung in Voiceworks to be closed_x000a_9. Sub order  to be closed._x000a_10 . Login to VW._x000a_11. Create customer._x000a_12. create a web user ._x000a_13. place the Virtual voice premium  Deinste service order and chck for activation ."/>
    <s v="The subscription name to be updated with service name opted by the customer as Virtual voice Port  in subscription section in account page and in subscription page"/>
    <m/>
    <m/>
    <s v="CSR"/>
    <m/>
    <x v="0"/>
    <m/>
    <x v="0"/>
    <m/>
    <m/>
    <m/>
    <m/>
  </r>
  <r>
    <x v="1"/>
    <x v="0"/>
    <x v="3"/>
    <s v="Regression"/>
    <s v="BHP-181"/>
    <s v="SIPWISE, SF, Kenan"/>
    <s v="TC_SIT_34"/>
    <s v="1. Systems should be up &amp; running._x000a_"/>
    <s v="Verify whether CSR is able to place the below Virtual Phone Dienste service &amp; validate whether the services are charged for the entire month in the first month invoice._x000a_-  Virtual Phone Advanced (Mid of the Month)"/>
    <s v="1. Login to Salesforce._x000a_2. Create a lead &amp; convert the same in to Account / Opportunity._x000a_3. Open the Opportunity &amp; create a new Product Basket._x000a_4. Add the below products in the PB:_x000a_- Virtual Phone Kundensetup_x000a_- Virtual Phone Dienstleistungen ( Neue Rufnummer 1er/10er/100er Block)_x000a_- Virtual Phone Dienste ( Virtual Phone Advanced )_x000a_5. Provide Installation &amp; Billing details._x000a_6. Sync the Product Basket with the Opportunity._x000a_7. Create a Quote &amp; send the same for approval._x000a_8. Once approved , Validate the order._x000a_9. Submit the order._x000a_10. Check whether the suborders &amp; the relevant cases are created against each suborder._x000a_11. Close the case manually._x000a_12. Check whether the status of the services changes to &quot;ACTIVE&quot; &amp; the status of Suborder changes to &quot;Complete&quot;._x000a_13. Check whether services reached Kenan with the correct activation date._x000a_14. Perform Bill run for the account &amp; generate Invoice for the Billing account (Action Done by Kenan team)._x000a_15. Navigate to Billing account &amp; open the invoice from the Invoice Header section._x000a_16. Validate the charges applied against the Virtual Phone Dienste services in invoice for 2months. _x000a__x000a_"/>
    <s v="Services should get  activated in SF &amp; the same should reach Kenan successfully._x000a_Services should be charged for the entire month for Month 1 &amp; 2 irrespective of the activation date."/>
    <s v="New Installation"/>
    <m/>
    <s v="CSR"/>
    <m/>
    <x v="0"/>
    <m/>
    <x v="0"/>
    <m/>
    <s v="TCSIT0026"/>
    <m/>
    <m/>
  </r>
  <r>
    <x v="1"/>
    <x v="0"/>
    <x v="3"/>
    <s v="Regression"/>
    <s v="BHP-172"/>
    <s v="SF"/>
    <s v="TC_SIT_35"/>
    <s v="Systems should be Up and running"/>
    <s v="Verify whether only one xls file is attached  even if multiple  product baskets with Virtual phone services are synched with the same opportunity."/>
    <s v="1. Login to Salesforce as CSR._x000a_2. Create a Lead and convert the lead in to account._x000a_3. Check whether a new opportunity is created._x000a_4. Open Product Basket and verify whether the below new service is available_x000a_- Virtual Phone_x000a_5. Verify whether below services are available in Virtual Phone_x000a_-Virtual Phone Kundensetup_x000a_-Virtual Phone Dinette(Virtual Phone Fermium and Virtual Phone basic)_x000a_- Virtual Phone Dienstleistungen_x000a_6. Verify whether CSR able to select all the Virtual Phone services._x000a_7. Configure the same._x000a_8. Associate Installation details and Billing account number details with the PB and sync with the opportunity._x000a_9.After configure the multiple product in the product basket only one xls file should attached to the Notes and attachment field."/>
    <s v="If we configured multiple products in the product basket only one xls file should attached to the notes and attachments field"/>
    <s v="New Installation"/>
    <m/>
    <s v="CSR"/>
    <m/>
    <x v="0"/>
    <m/>
    <x v="0"/>
    <m/>
    <s v="TCSIT0027"/>
    <m/>
    <m/>
  </r>
  <r>
    <x v="1"/>
    <x v="0"/>
    <x v="3"/>
    <s v="Regression"/>
    <s v="BHP-180"/>
    <s v="SF"/>
    <s v="TC_SIT_36"/>
    <s v="Systems should be Up and running"/>
    <s v="Verify whether static text is populated in Quote for the following products added in the product basket: for an existing customer_x000a_- Virtual Phone Dienstleistungen_x000a_- Virtual Phone Dienste"/>
    <s v="1. Login to SF as a CSR._x000a_2. Verify the below services are active           _x000a_- Virtual Phone   Kundensetup_x000a_- Virtual Phone Dienstleistungen_x000a_- Virtual Phone Dienste_x000a_3. Create new Opportunity                      _x000a_4. Add  Virtual Phone Dienstleistungen_x000a_Virtual Phone Dienste to PB    _x000a_7.  Save installation information details and billing account details for the products added._x000a_8. Synchronize the basket with opportunity._x000a_9. Click on Create Quote button._x000a_10. Check the quote created in Notes and attachments section._x000a_11. Check the new static text message provided is present in the quote or not.                                                                               _x000a_12. Accept Quote and verify status in SF is &quot;Customer Approved&quot;"/>
    <s v="1. Following static text should be present in the quote._x000a_&quot;Die Virtual Phone Dienste Advanced, Advanced Plus, Advanced Fax und Advanced Plus Fax werden im ersten Monat mit dem vollen Monatspreis berechnet unabhängig von welchem Tag sie bestellt werden.&quot;_x000a_2. Text should be present just above the &quot;ZAHLUNGSART&quot; heading in the quote                 3. On Acceptance Status in SF should be in &quot;Customer Approved&quot;                               "/>
    <s v="New Installation"/>
    <m/>
    <s v="CSR"/>
    <m/>
    <x v="0"/>
    <m/>
    <x v="0"/>
    <m/>
    <s v="TCSIT0028"/>
    <m/>
    <m/>
  </r>
  <r>
    <x v="1"/>
    <x v="0"/>
    <x v="3"/>
    <s v="Regression"/>
    <s v="BHP-317"/>
    <s v="SF"/>
    <s v="TC_SIT_37"/>
    <s v="CSR should have submitted an order with the below service._x000a_- Virtual Voice Kundensetup_x000a_- Virtual Voice Dienstleistungen (Partner Needed - YES)_x000a_- Virtual Voice Dienste_x000a_Provide address with more than 80 characters"/>
    <s v="Verify whether System removes  extra words if it increase the name more that the limit. (Since Salesforce currently support 80 character limit to store the Sub Order Name that has concatenation of Sub Order name and Address of the customer)"/>
    <s v="Verify whether System removes  extra words if it increase the name more that the limit. (Since Salesforce currently support 80 character limit to store the Sub Order Name that has concatenation of Sub Order name and Address of the customer)"/>
    <s v="System should remove  extra words if it increase the name more that the limit. (Since Salesforce currently support 80 character limit to store the Sub Order Name that has concatenation of Sub Order name and Address of the customer)"/>
    <s v="New Installation"/>
    <m/>
    <s v="CSR"/>
    <m/>
    <x v="0"/>
    <m/>
    <x v="0"/>
    <m/>
    <s v="TCSIT0029"/>
    <m/>
    <m/>
  </r>
  <r>
    <x v="1"/>
    <x v="0"/>
    <x v="3"/>
    <s v="Regression"/>
    <s v="BHP-8_x000a_SFOM-2562_x000a_SFOM-2563"/>
    <s v="SIPWISE, SF, Kenan"/>
    <s v="TC_SIT_38"/>
    <s v="Systems should be Up and running"/>
    <s v="Verify whether CSR is able to process the order for the below combinations:_x000a_- Kundensetup_x000a_- 1 or many Entry service of new phone number (Single)/ New Phone Number  Block of 10/ New Phone Number  Block of 100from implementation service_x000a_- Standard / Non Standard Services (Partner Needed Yes)_x000a_- Standard / Non Standard Services (Partner Needed No)_x000a_"/>
    <s v="1. Login to Salesforce as CSR._x000a_2. Create a leave &amp; covert the same in to account/Opportunity._x000a_3. Open the Opportunity &amp; create a new Product Basket._x000a_4. Add the below products in the PB:_x000a_- Virtual Phone Kundensetup_x000a_- Virtual Phone Dienstleistungen_x000a_   -New Phone Number  Block of 10/ New Phone Number  Block of 100_x000a_   - Standard/Non Standard Implementation services (With Partner yes)_x000a_   - Standard Non Standard Implementation services (With Partner No)_x000a_- Virtual Phone Dienste_x000a_5. Edit &amp; Configure the products._x000a_6. Associate Installation &amp; Billing details &amp; sync with the opportunity._x000a_7. Create a quote for the same &amp; set it for approval._x000a_8. Validate &amp; submit the order._x000a_9. Check whether an order is created with Four suborders._x000a_- Virtual Phone Category for &quot;Virtual Phone Kundensetup &amp; Dienste&quot; services_x000a_- Parent Category for  &quot;Virtual Phone Dienstleistungen&quot; services._x000a_- Virtual Voice implementation services for standard services with Partner Needed Yes_x000a_- Virtual Voice implementation services for standard services with Partner Needed No_x000a_10. Open the Virtual Phone suborder &amp; check whether the below case is created _x000a_- Case Name: Set-up customer in SIPWise_x000a_11. Provide the activation date &amp; close the case._x000a_12. Check whether Kundensetup services reached Kenan &amp; same as been activated once customer setup is done._x000a_13. Check whether the below case is created in order to provision the implementation service of new phone number (Single)/ New Phone Number  Block of 10/ New Phone Number  Block of 100 in the InfPort._x000a_- Case Name: Manage phone numbers in InfPort_x000a_14. Provide the activation date &amp; close the case._x000a_15. Check whether Implementation services reached Kenan &amp; same as been activated in SF._x000a_16. Check whether the below case is created in order to  provision the hob Entry services powered by SIPWise _x000a_- Case Name: Provision Entry Services in Sipwise_x000a_17. Provide the activation date &amp; close the case._x000a_18. Check whether Entry level services reached Kenan &amp; same as been activated in SF._x000a_19. Open the Parent Category suborder &amp; check whether the suborder is closed automatically irrespective of the all the above 3 cases closed._x000a_20. Open the &quot;Virtual Voice implementation services for standard services - Partner Needed YES&quot; suborder. _x000a_21. Check whether the case for &quot;UM-Engineers&quot; is created._x000a_22. Provide the activation date &amp; close the case._x000a_23. Check whether standard services reached Kenan &amp; same as been activated in SF._x000a_24. Open the &quot;Virtual Voice implementation services for standard services - Partner Needed NO&quot; suborder. _x000a_25. Check whether the case for &quot;HPBX- Charges&quot; is created._x000a_26. Provide the activation date &amp; close the case._x000a_27. Check whether standard services reached Kenan &amp; same as been activated in SF._x000a_28. Check whether all the services are turned to active &amp; the same has been updated in Account/Order/Suborder/Service page with the exact pricing (as mentioned in the template)._x000a_29. Generate an invoice for the same &amp; check whether the services are reflected with the correct OTC &amp; MTC charges in Invoice._x000a__x000a__x000a__x000a_"/>
    <s v="1. Order Confirmation email &amp; letter should be generated successfully after submission of order._x000a_2. 4 Suborders should be created successfully._x000a_3. 5 cases should be create &amp; closed with the activation dates ._x000a_4. All the services should have reached Kenan &amp; should remain active in SF._x000a_5. Welcome Pack should be sent to the customer with the existing template._x000a_6. Bill run should be successful._x000a_7. Invoice with the exact service name &amp; pricing should be generated successfully."/>
    <s v="New Installation"/>
    <m/>
    <s v="CSR"/>
    <m/>
    <x v="0"/>
    <m/>
    <x v="0"/>
    <m/>
    <s v="TCSIT030Reg"/>
    <m/>
    <m/>
  </r>
  <r>
    <x v="1"/>
    <x v="0"/>
    <x v="3"/>
    <s v="Regression"/>
    <s v="BHP-13_x000a_BHP-190_x000a_SFOM-2561"/>
    <s v="SIPWISE, SF, Kenan"/>
    <s v="TC_SIT_39"/>
    <s v="Systems should be Up and running"/>
    <s v="Verify whether CSR is able to view &amp; configure the below 'Virtual Phone Dienste' services Powered  by SIPWISE in the product basket &amp; also verify whether OTC  &amp; MRC charges for 'Virtual Phone Dienste' is calculated correctly based on the Quantity provided._x000a_Virtual Phone Fremium_x000a_Virtual Phone Basic_x000a_Virtual Phone Premium_x000a_Virtual Phone Premium Plus_x000a_Virtual Phone Premium Fax_x000a_Virtual Phone Advanced_x000a_Virtual Phone Advanced Plus_x000a_Virtual Phone Advanced Fax_x000a_Virtual Phone Advanced Plus Fax_x000a_Virtual Phone Premium Plus Fax_x000a_"/>
    <s v="1. Login to Salesforce as CSR._x000a_2. Create a Lead and convert the lead in to account._x000a_3. Check whether a new opportunity is created._x000a_4. Open Product Basket and verify whether the below new service is available_x000a_- Virtual Phone_x000a_5. Verify whether below services are available in Virtual Phone_x000a_-Virtual Phone Kundensetup_x000a_-Virtual Phone Dienste_x000a_Virtual Phone Fremium_x000a_Virtual Phone Basic_x000a_Virtual Phone Premium_x000a_Virtual Phone Premium Plus_x000a_Virtual Phone Premium Fax_x000a_Virtual Phone Advanced_x000a_Virtual Phone Advanced Plus_x000a_Virtual Phone Advanced Fax_x000a_Virtual Phone Advanced Plus Fax_x000a_Virtual Phone Premium Plus Fax_x000a__x000a_- Virtual Phone Dienstleistungen_x000a_6. Verify whether CSR able to select all 3 services_x000a_7. Verify the OTC charges for all 9 Entry services of 'Virtual Voice Dienste' as per attached sheet_x000a_8. Configure the products._x000a_9. Associate Installation details and Billing account number details with the PB and sync with the opportunity._x000a_10. Submit the Order after quote approval._x000a_11. Verify whether Order gets decomposed in to suborders &amp; check the below validations are successful:_x000a_-Contract term and Contract type to be defaulted at product configurator level as ‘Pay As You go’ and ‘No Contract’ _x000a_- SLA type for this product will be defaulted to ‘Bronze’._x000a__x000a_"/>
    <s v="OTC charges should be calculated for all 9 Entry services of 'Virtual Voice Dienste' as per attached sheet_x000a_- SLA should be populated as &quot;Bronze&quot;_x000a_- HPBX External ID should be populated in the (Billing account +Site ID + contractual organization” combination)_x000a_- All the below services should be active in SF &amp; Kenan_x000a_Virtual Phone Fremium_x000a_Virtual Phone Basic_x000a_Virtual Phone Premium_x000a_Virtual Phone Premium Plus_x000a_Virtual Phone Premium Fax_x000a_Virtual Phone Advanced_x000a_Virtual Phone Advanced Plus_x000a_Virtual Phone Advanced Fax_x000a_Virtual Phone Advanced Plus Fax_x000a_Virtual Phone Premium Plus Fax_x000a_"/>
    <s v="New Installation"/>
    <m/>
    <s v="CSR"/>
    <m/>
    <x v="0"/>
    <m/>
    <x v="0"/>
    <m/>
    <s v="TCSIT031Reg"/>
    <m/>
    <m/>
  </r>
  <r>
    <x v="1"/>
    <x v="0"/>
    <x v="3"/>
    <s v="Regression"/>
    <s v="BHP-13"/>
    <s v="SIPWISE, SF, Kenan"/>
    <s v="TC_SIT_40"/>
    <s v="Systems should be Up and running"/>
    <s v="Verify CSR is able to allowed to offer only Virtual Phone Dienstleistungen to a new opportunity when the account already holds the Virtual Phone Kundensetup in its previous opportunity."/>
    <s v="1. Login to Salesforce as CSR._x000a_2. Open an existing account with Kundensetup setup service active._x000a_3. Create a new opportunity._x000a_4. Add the Virtual Phone Dienstleistungen product alone in the product basket._x000a_5. Configure the same &amp; save it."/>
    <s v="CSR should be allowed to offer the implementation service without error._x000a_- Once product basket is synched and opportunity is validated and marked as ‘Ready for Order”, a case should be created for SME agent to create the required Sipwise account using unique identifier (e.g. HPBX External Id). _x000a_- HPBX External ID should be populated in the (Billing account +Site ID + contractual organization” combination)_x000a_- Contract term and Contract type to be defaulted at product configurator level as ‘Pay As You go’ and ‘No Contract’ _x000a_- SLA type for this product will be defaulted to ‘Bronze’._x000a_ - SME care agent will come back to SF, update the activation date for service and service will be synched with Kenan for billing and account should be created in Kenan."/>
    <s v="New Installation"/>
    <m/>
    <s v="CSR"/>
    <m/>
    <x v="1"/>
    <m/>
    <x v="0"/>
    <m/>
    <m/>
    <m/>
    <m/>
  </r>
  <r>
    <x v="1"/>
    <x v="0"/>
    <x v="3"/>
    <s v="Regression"/>
    <s v="BHP-14_x000a_BHP-221_x000a_OMB-897"/>
    <s v="SIPWISE, SF, Kenan"/>
    <s v="TC_SIT_41"/>
    <s v="Systems should be Up and running"/>
    <s v="Verify whether CSR able to configure &amp; provide  'Virtual Phone Dienstleistungen (Implementation services)'  along with the below addon'sfor a SME customer with 50 characters &amp; the same should be validated in Quote &amp; Invoice._x000a_Einrichtung je Anschaltung_x000a_Nachträgliche Änderungspauschale je Vorgang_x000a_Aufwandspauschale ungerechtfertigte Störung_x000a_Neue Rufnummer 1er Block_x000a_Neue Rufnummer 10er Block_x000a_Neue Rufnummer 100er Block _x000a_Aufwandspauschale  _x000a_Anfahrt / Serviceleistung_x000a_Inst. Unmanaged Switch / DECT Basis_x000a_Installation Endgerät_x000a_Installation Erweiterungen_x000a_Dienstleistung 15 Minuten_x000a_Dienstleistung 60 Minuten"/>
    <s v="1. Login to Salesforce as CSR._x000a_2. Create a Lead and convert the lead in to account._x000a_3. Check whether a new opportunity is created._x000a_4. Open Product Basket and verify whether the below new service is available_x000a_- Virtual Phone_x000a_5. Add the below service &amp; configure the same._x000a_- Virtual Phone Kundensetup_x000a_- Virtual Phone Dienstleistungen_x000a_6. Add the below add-ons under Virtual Phone Dienstleistungen_x000a_Einrichtung je Anschaltung_x000a_Nachträgliche Änderungspauschale je Vorgang_x000a_Aufwandspauschale ungerechtfertigte Störung_x000a_Neue Rufnummer 1er Block_x000a_Neue Rufnummer 10er Block_x000a_Neue Rufnummer 100er Block _x000a_Aufwandspauschale  _x000a_Anfahrt / Serviceleistung_x000a_Inst. Unmanaged Switch / DECT Basis_x000a_Installation Endgerät_x000a_Installation Erweiterungen_x000a_Dienstleistung 15 Minuten_x000a_Dienstleistung 60 Minuten_x000a_7. Configure the products._x000a_8. Associate Installation details and Billing account number details with the PB and sync with the opportunity._x000a_9. Submit the Order after quote approval._x000a_10. Verify whether Order gets decomposed in to suborders &amp; check the below validations are successful:_x000a_-Contract term and Contract type to be defaulted at product configurator level as ‘Pay As You go’ and ‘No Contract’ _x000a_- SLA type for this product will be defaulted to ‘Bronze’._x000a__x000a__x000a_"/>
    <s v="1. Once product basket is synched and opportunity is validated and marked as ‘Ready for Order”, a case should be created for SME agent to create the required Sipwise account using unique identifier (e.g. HPBX External Id). _x000a_-  HPBX External ID should be populated in the (Billing account +Site ID + contractual organization” combination)_x000a_- Contract term and Contract type to be defaulted at product configurator level as ‘Pay As You go’ and ‘No Contract’ _x000a_- SLA type for this product will be defaulted to ‘Bronze’._x000a_ - SME care agent will come back to SF, update the activation date for service and service will be synched with Kenan for billing and account should be created in Kenan._x000a_2.  'Virtual Phone Kundensetup' service &amp; 'Virtual Phone Dienstleistungen (Implementation services)'  along with the below add-on's should be offered to  a SME customer._x000a_Einrichtung je Anschaltung_x000a_Nachträgliche Änderungspauschale je Vorgang_x000a_Aufwandspauschale ungerechtfertigte Störung_x000a_Neue Rufnummer 1er Block_x000a_Neue Rufnummer 10er Block_x000a_Neue Rufnummer 100er Block _x000a_Aufwandspauschale  _x000a_Anfahrt / Serviceleistung_x000a_Inst. Unmanaged Switch / DECT Basis_x000a_Installation Endgerät_x000a_Installation Erweiterungen_x000a_Dienstleistung 15 Minuten_x000a_Dienstleistung 60 Minuten_x000a_- Prices should be populated as per the Commercial sheet_x000a_- Implementation services should be within 50 Characters in Quote &amp; Invoice"/>
    <s v="New Installation"/>
    <m/>
    <s v="CSR"/>
    <m/>
    <x v="1"/>
    <m/>
    <x v="0"/>
    <m/>
    <m/>
    <m/>
    <m/>
  </r>
  <r>
    <x v="1"/>
    <x v="0"/>
    <x v="3"/>
    <s v="Regression"/>
    <s v="BHP-221"/>
    <s v="SIPWISE, SF, Kenan"/>
    <s v="TC_SIT_42"/>
    <s v="Systems should be Up and running"/>
    <s v="Verify whether “Bereitstellungsentgelte” is no longer appended to one-time service line item description for any HPBX products while sending them to Billing system (Kenan)."/>
    <s v="1. Login to Salesforce as CSR._x000a_2. Create a Lead and convert the lead in to account._x000a_3. Check whether a new opportunity is created._x000a_4. Open an opportunity and add the below products_x000a_-Virtual Phone Kundensetup_x000a_-Virtual Phone Dienste_x000a_- Virtual Phone Dienstleistungen_x000a_i. Edit &amp; Configure the product._x000a_- Add the below add-ons under Dienstleistungenservices:_x000a_Arrival / Service delivery_x000a_Device Installation Managed Switches_x000a_ii. Edit the Product names &amp; provide 50 length characters._x000a_5. Save the configuration._x000a_6. Associate Installation details and Billing account number details with the PB and sync with the opportunity._x000a_8. Create the quote and send for customer approval._x000a_9. Check whether  the  quote generated is as per the below names:_x000a_Arrival / Service delivery_x000a_Device Installation Managed Switches_x000a_7. Validate the order._x000a_8. Submit the order._x000a_9. Check whether orders &amp; suborders created for the same._x000a_10. Close the respective cases &amp; check whether the services hit Kenan._x000a_11. Generate an invoice for the customer._x000a_12. Check whether the names are reflected with 50 length characters invoice._x000a_"/>
    <s v="1. Quote should be successfully sent to the customer._x000a_2. Quote should be attached to the &quot;Notes &amp; Attachment&quot; session_x000a_Below names should be successfully displayed in quote as well with 50 length characters._x000a_Arrival / Service delivery_x000a_Device Installation Managed Switches_x000a_3. Invoice should be successfully generated &amp; validated with the service names._x000a_4.  “Bereitstellungsentgelte” should no longer appended to one-time service line item description for any HPBX products while sending them to Billing system (Kenan)."/>
    <s v="New Installation"/>
    <m/>
    <s v="CSR"/>
    <m/>
    <x v="1"/>
    <m/>
    <x v="0"/>
    <m/>
    <m/>
    <m/>
    <m/>
  </r>
  <r>
    <x v="1"/>
    <x v="0"/>
    <x v="3"/>
    <s v="Regression"/>
    <s v="BHP-3_x000a_BHP-192_x000a_BHP-220"/>
    <s v="SIPWISE, SF, Kenan"/>
    <s v="TC_SIT_43"/>
    <s v="Systems should be Up and running"/>
    <s v="Verify whether CSR is able to quote for the &quot;Virtual Phone&quot; product powered by  SIPWise services."/>
    <s v="1. Login to Salesforce as CSR._x000a_2. Create a Lead and convert the lead in to account._x000a_3. Check whether a new opportunity is created._x000a_4. Open an opportunity and add  product under &quot;Virtual Phone&quot; category  in the product basket which is offered by SIPWise_x000a_i. Edit &amp; Configure the product._x000a_5. Save the configuration._x000a_6. Associate Installation details and Billing account number details with the PB and sync with the opportunity._x000a_8. Create the quote and send for customer approval._x000a_"/>
    <s v="CSR should be able to quote for the products that are offered by SIPWise._x000a_- Quote created should be attached to the &quot;Notes &amp; Attachment&quot; section in the opportunity page._x000a_- Virtual Phone Kundensetup row should not be shown in the quote table for Virtual Phone. _x000a_CSR should be able to quote for the products that are offered by SIPWise._x000a_- Quote created should be attached to the &quot;Notes &amp; Attachment&quot; section in the opportunity page._x000a_- Quote should be created &amp; below points should be validated:_x000a_-  Virtual Phone Kundensetup row in the quote table should be suppressed._x000a_- Virtual Phone Dienste services row shows blank in column 'Mindestvertragslaufzeit in Monaten' of quote table should be shown as &quot;Täglich” (English= 'Daily') for all the daily cancellable Entry level services (German Word in Quote)._x000a_- For monthly cancellable Entry level services, column 'Mindestvertragslaufzeit in Monaten' of quote table should show value as “1”._x000a_- Virtual Phone Implementation services row shows blank in column 'Mindestvertragslaufzeit in Monaten' of quote table should be shown as   ‘Nicht anwendbar’ (English: Not applicable) for all the Implementation level services (German Word in Quote)."/>
    <s v="New Installation"/>
    <m/>
    <s v="CSR"/>
    <m/>
    <x v="0"/>
    <m/>
    <x v="0"/>
    <m/>
    <s v="TCSIT0035"/>
    <m/>
    <m/>
  </r>
  <r>
    <x v="1"/>
    <x v="0"/>
    <x v="3"/>
    <s v="Regression"/>
    <s v="BHP-117"/>
    <s v="SIPWISE, SF, Kenan"/>
    <s v="TC_SIT_44"/>
    <s v="Systems should be Up and running"/>
    <s v="Verify whether CSR is able to quote &amp; provide invoice to the customer with 50 characters for the below Managed &amp; unmanaged services of  Dienstleistungen services _x000a_Virtual Voice Dienstleistung 15 Minuten_x000a_Aufwandspauschale ungerechtfertigte Störung_x000a_"/>
    <s v="1. Login to Salesforce as CSR._x000a_2. Create a Lead and convert the lead in to account._x000a_3. Check whether a new opportunity is created._x000a_4. Open an opportunity and add the below products_x000a_-Virtual Voice Kundensetup_x000a_-Virtual Voice Dienste_x000a_- Virtual Voice Dienstleistungen_x000a_i. Edit &amp; Configure the product._x000a_- Add the below add-ons under Auslandsrufnummer services:_x000a_Phone Number in Argentina_x000a_Phone Number in Australia_x000a_Phone Number in Austria_x000a_Phone Number in Belgium_x000a_Phone Number in Brazil_x000a_Phone Number in Bulgaria_x000a_ii. Edit the Product names &amp; provide 50 length characters._x000a_5. Save the configuration._x000a_6. Associate Installation details and Billing account number details with the PB and sync with the opportunity._x000a_8. Create the quote and send for customer approval._x000a_9. Check whether  the  quote generated is as per the below names:_x000a_Phone Number in Argentina_x000a_Phone Number in Australia_x000a_Phone Number in Austria_x000a_Phone Number in Belgium_x000a_Phone Number in Brazil_x000a_Phone Number in Bulgaria"/>
    <s v="1. Quote should be successfully sent to the customer._x000a_2. Quote should be attached to the &quot;Notes &amp; Attachment&quot; session_x000a_Virtual Voice Dienstleistung 15 Minuten_x000a_Aufwandspauschale ungerechtfertigte Störung_x000a_Virtual Voice Dienstleistung 15 Minuten"/>
    <s v="New Installation"/>
    <m/>
    <s v="CSR"/>
    <m/>
    <x v="0"/>
    <m/>
    <x v="0"/>
    <m/>
    <s v="TCSIT0036"/>
    <m/>
    <m/>
  </r>
  <r>
    <x v="1"/>
    <x v="0"/>
    <x v="3"/>
    <s v="Regression"/>
    <s v="BHP-117"/>
    <s v="SIPWISE, SF, Kenan"/>
    <s v="TC_SIT_45"/>
    <s v="Systems should be Up and running"/>
    <s v="Verify whether the system throws an error when CSR tries to edit the service name with more than 50 characters under Produktbeschreibung' field."/>
    <s v="1. Login to Salesforce as CSR._x000a_2. Create a Lead and convert the lead in to account._x000a_3. Check whether a new opportunity is created._x000a_4. Open an opportunity and add the below products_x000a_-Virtual Voice Kundensetup_x000a_-Virtual Voice Dienste_x000a_- Virtual Voice Dienstleistungen_x000a_i. Edit the service name with more than 50 Characters under &quot;Produktbeschreibung&quot; field._x000a_5. Check whether error is thrown._x000a_"/>
    <s v="Below Error should be successfully thrown to the CSR._x000a_&quot;Produktname sollte max. 50 Buchstaben haben, damit es nicht in der Rechnung abgeschnitten wird&quot;"/>
    <s v="New Installation"/>
    <m/>
    <s v="CSR"/>
    <m/>
    <x v="0"/>
    <m/>
    <x v="0"/>
    <m/>
    <s v="TCSIT0037"/>
    <m/>
    <m/>
  </r>
  <r>
    <x v="1"/>
    <x v="0"/>
    <x v="3"/>
    <s v="Regression"/>
    <s v="BHP-122"/>
    <s v="SIPWISE, SF, Kenan"/>
    <s v="TC_SIT_46"/>
    <s v="Systems should be Up and running"/>
    <s v="Verify whether the CSR is able to place the below implementation services and also generate an invoice for the same._x000a_Device Installation Managed Switches - Installation Managed Switch_x000a_Device Installation Unmanaged Switches -Inst. Unmanaged Switch / DECT Basis_x000a_Device Installation Terminals - Installation Endgerät_x000a__x000a_"/>
    <s v="1.Login to sales force as a CSR. create a LEAD_x000a_2. Create a Account and  add the below products  in the new basket _x000a_     Subscriber - Virtual Phone Dienste_x000a_     HPBX Site Implementation- Virtual Phone Kundensetup_x000a_     Implementation Services - Virtual Phone Dienstleistungen_x000a_- Device Installation Managed Switches - Installation Managed Switch_x000a_Device Installation Unmanaged Switches -Inst. Unmanaged Switch / DECT Basis_x000a_Device Installation Terminals - Installation Endgerät_x000a_- Edit &amp; Configure the products._x000a_- Associate billing account and site information to the PB._x000a_3. Create a quote,             _x000a_4. Approve the Quote_x000a_5. Upload the customer approved quote signed by CSR, Validate and submit the order_x000a_6. Verify for each service whether an sub order is created_x000a_7. Check whether the order is activated by closing the case manually._x000a_8. Sync it with Kenan_x000a_9. Run the invoice and verify whether the product name &amp; charges are generated correctly._x000a_"/>
    <s v="HPBX Implementation services should be activated._x000a_- Invoice should be successfully generated._x000a_-  Updated Product name (in German)&amp; charges should be updated correctly."/>
    <s v="New Installation"/>
    <m/>
    <s v="CSR"/>
    <m/>
    <x v="0"/>
    <m/>
    <x v="0"/>
    <m/>
    <s v="TCSIT038Reg"/>
    <m/>
    <m/>
  </r>
  <r>
    <x v="1"/>
    <x v="0"/>
    <x v="3"/>
    <s v="Regression"/>
    <s v="BHP-118"/>
    <s v="SIPWISE, SF, Kenan"/>
    <s v="TC_SIT_47"/>
    <s v="Systems should be Up and running"/>
    <s v="Verify whether “Bereitstellungsentgelte” is no longer appended to one-time service line item description for any HPBX products while sending them to Billing system (Kenan)."/>
    <s v="1. Login to Salesforce as CSR._x000a_2. Create a Lead and convert the lead in to account._x000a_3. Check whether a new opportunity is created._x000a_4. Open an opportunity and add the below products_x000a_-Virtual Voice Kundensetup_x000a_-Virtual Voice Dienste_x000a_- Virtual Voice Dienstleistungen_x000a_i. Edit &amp; Configure the product._x000a_- Add the below add-ons under Dienstleistungenservices:_x000a_Arrival / Service delivery_x000a_Device Installation Managed Switches_x000a_ii. Edit the Product names &amp; provide 50 length characters._x000a_5. Save the configuration._x000a_6. Associate Installation details and Billing account number details with the PB and sync with the opportunity._x000a_8. Create the quote and send for customer approval._x000a_9. Check whether  the  quote generated is as per the below names:_x000a_Arrival / Service delivery_x000a_Device Installation Managed Switches_x000a_7. Validate the order._x000a_8. Submit the order._x000a_9. Check whether orders &amp; suborders created for the same._x000a_10. Close the respective cases &amp; check whether the services hit Kenan._x000a_11. Generate an invoice for the customer._x000a_12. Check whether the names are reflected with 50 length characters invoice._x000a_"/>
    <s v="1. Quote should be successfully sent to the customer._x000a_2. Quote should be attached to the &quot;Notes &amp; Attachment&quot; session_x000a_Below names should be successfully displayed in quote as well with 50 length characters._x000a_Arrival / Service delivery_x000a_Device Installation Managed Switches_x000a_3. Invoice should be successfully generated &amp; validated with the service names._x000a_4.  “Bereitstellungsentgelte” should no longer appended to one-time service line item description for any HPBX products while sending them to Billing system (Kenan)."/>
    <s v="New Installation"/>
    <m/>
    <s v="CSR"/>
    <m/>
    <x v="0"/>
    <m/>
    <x v="0"/>
    <m/>
    <s v="TCSIT039Reg"/>
    <m/>
    <m/>
  </r>
  <r>
    <x v="1"/>
    <x v="0"/>
    <x v="3"/>
    <s v="Regression"/>
    <s v="BHP-2"/>
    <s v="SIPWISE, SF, Kenan"/>
    <s v="TC_SIT_48"/>
    <s v="Systems should be Up and running"/>
    <s v="Verify whether monthly invoice is generated for  new service 'Virtual Phone&quot; services as per the existing template with additional transparency regulations._x000a_- Virtual Phone Kundensetup_x000a_- Virtual Phone Dienstleistungen_x000a_- Virtual Phone Dienste"/>
    <s v="1. Check whether invoice is generated as per the existing template."/>
    <s v="Invoice should be generated successfully as per the template."/>
    <s v="New Installation"/>
    <m/>
    <s v="CSR"/>
    <m/>
    <x v="0"/>
    <m/>
    <x v="0"/>
    <m/>
    <s v="TCSIT040Reg"/>
    <m/>
    <m/>
  </r>
  <r>
    <x v="1"/>
    <x v="0"/>
    <x v="3"/>
    <s v="Regression"/>
    <s v="BHP-11_x000a_SFOM-2566_x000a_SFOM-2567"/>
    <s v="SIPWISE, SF, Kenan"/>
    <s v="TC_SIT_49"/>
    <s v="Systems should be Up and running"/>
    <s v="Verify whether CSR is able to terminate perform the below scenario:_x000a_Customer has 1 kundensetup + Entry service (daily cancellable) - Premium (Mid of the Month)"/>
    <s v="1. Login to Salesforce._x000a_2. Open an active account with Virtual Phone services (Daily Cancellable) being active._x000a_3. Click on &quot;Change Subscription&quot; _x000a_4. Check whether all the MACD options i.e. Change, Move, Terminate, Up-grade &amp; Downgrade are displayed._x000a_5. Click on Terminate &amp; select the services to be terminated._x000a_6. Check whether a new opportunity is created with the order type as &quot;Terminate&quot;. _x000a_7. Open the MACD basket and provide Termination reason._x000a_8. Validate &amp; submit the order._x000a_9. Check whether one suborder is created._x000a_10.  Check whether below case structure is created on the day Termination is initiated._x000a_- Subject of the Case/Action – Suspend customer_x000a_ - Case structure to be used what we used for VW with subject ‘Enter Data to Voiceworks_x000a_11. Check whether the below instruction is shown in the case layout:_x000a_i.Den Kunden (die Service Lokation) am 1. Tag des Folgemonats in Sipwise auf den Status „suspended“ setzen_x000a_ii.USMS Ticket an „Provisioning B2B Voice“ mit der Bitte um Deaktivierung der Rufnummern des Kunden (der Service Lokation) zum Datum 'heute + 7 Kalendertage' einstellen, falls nicht bereits im Rahmen eines Port-Out-Requests geschehen_x000a_iii.Case schließen_x000a_Action to perform by CSR sequentially (User Training Required, No action on System)_x000a_12. Provide the deactivation date &amp; close the case._x000a_13. Check whether below case structure is created after 7 days of suspension._x000a_- Subject of the Case/Action – : Delete customer&quot; (at date of suspension +7 days)_x000a_- Case structure to be finalized. ‘Enter Data to Voiceworks’_x000a_14. Check whether the below instruction is shown in the case layout:_x000a_i.Den Kunden (die Service Lokation) in Sipwise löschen (damit werden automatisch auch alle noch verbliebenen Benutzer gelöscht)_x000a_ii.Die Rufnummern des Kunden (der Service Lokation) in InfPort deaktivieren, falls dies nicht ohnehin über einen bereits laufenden Port-Out-Request geschieht bzw. geschehen ist_x000a_iii.Prüfen, ob das USMS-Ticket für die angeforderte Rufnummern-Deaktivierung geschlossen wurde, falls dies nicht ohnehin über einen bereits laufenden Port-Out-Request geschieht bzw. geschehen ist_x000a_iv.Case schließen_x000a_15. Check whether comment section is mandatory._x000a_16. Provide the deactivation date &amp; close the case._x000a_17. Check whether services are sent to Kenan for deactivation &amp; the same as been updated in SF with the status &quot;Inactive&quot;._x000a_18. Perform Bill run &amp; check whether the final bill has prorated charges for Daily service."/>
    <s v="Case 1 should be created on the day termination has been initiated_x000a_Case 2 should be created after 7 days once case 1 is closed._x000a_Termination should be completed successfully._x000a_Invoice should be generated with the prorated charges for Daily service."/>
    <s v="New Installation"/>
    <m/>
    <s v="CSR"/>
    <m/>
    <x v="0"/>
    <m/>
    <x v="0"/>
    <m/>
    <s v="TCSIT041Reg"/>
    <m/>
    <m/>
  </r>
  <r>
    <x v="1"/>
    <x v="0"/>
    <x v="3"/>
    <s v="Regression"/>
    <s v="BHP-11_x000a_SFOM-2566_x000a_SFOM-2567"/>
    <s v="SIPWISE, SF, Kenan"/>
    <s v="TC_SIT_50"/>
    <s v="Systems should be Up and running"/>
    <s v="Verify whether CSR is able to perform terminate for the below scenario:_x000a_Customer has 1 kundensetup + Entry service (monthly cancellable)) - Virtual Phone Advanced (Mid of the Month)"/>
    <s v="1. Login to Salesforce._x000a_2. Open an active account with Virtual Phone services (Monthly  Cancellable) being active._x000a_3. Click on &quot;Change Subscription&quot; _x000a_4. Check whether all the MACD options i.e. Change, Move, Terminate, Up-grade &amp; Downgrade are displayed._x000a_5. Click on Terminate &amp; select the services to be terminated._x000a_6. Check whether a new opportunity is created with the order type as &quot;Terminate&quot;. _x000a_7. Open the MACD basket and provide Termination reason._x000a_8. Validate &amp; submit the order._x000a_9. Check whether one suborder is created._x000a_10.  Check whether below case structure is created on the first day of the next month._x000a_- Subject of the Case/Action – Suspend customer_x000a_ - Case structure to be used what we used for VW with subject ‘Enter Data to Voiceworks_x000a_11. Check whether the below instruction is shown in the case layout:_x000a_i.Den Kunden (die Service Lokation) am 1. Tag des Folgemonats in Sipwise auf den Status „suspended“ setzen_x000a_ii.USMS Ticket an „Provisioning B2B Voice“ mit der Bitte um Deaktivierung der Rufnummern des Kunden (der Service Lokation) zum Datum 'heute + 7 Kalendertage' einstellen, falls nicht bereits im Rahmen eines Port-Out-Requests geschehen_x000a_iii.Case schließen_x000a_Action to perform by CSR sequentially (User Training Required, No action on System)_x000a_12. Provide the deactivation date &amp; close the case._x000a_13. Check whether below case structure is created after 7 days of suspension._x000a_- Subject of the Case/Action – : Delete customer&quot; (at date of suspension +7 days)_x000a_- Case structure to be finalized. ‘Enter Data to Voiceworks’_x000a_14. Check whether the below instruction is shown in the case layout:_x000a_i.Den Kunden (die Service Lokation) in Sipwise löschen (damit werden automatisch auch alle noch verbliebenen Benutzer gelöscht)_x000a_ii.Die Rufnummern des Kunden (der Service Lokation) in InfPort deaktivieren, falls dies nicht ohnehin über einen bereits laufenden Port-Out-Request geschieht bzw. geschehen ist_x000a_iii.Prüfen, ob das USMS-Ticket für die angeforderte Rufnummern-Deaktivierung geschlossen wurde, falls dies nicht ohnehin über einen bereits laufenden Port-Out-Request geschieht bzw. geschehen ist_x000a_iv.Case schließen_x000a_15. Check whether comment section is mandatory._x000a_16. Provide the deactivation date &amp; close the case._x000a_17. Check whether services are sent to Kenan for deactivation &amp; the same as been updated in SF with the status &quot;Inactive&quot;._x000a_18. Perform Bill run &amp; check whether the final bill ischarged fully for Monthly service."/>
    <s v="Case 1 should be created on the first day of the next month._x000a_Case 2 should be created after 7 days once case 1 is closed._x000a_Termination should be completed successfully._x000a_Invoice should be generated with the full month amount for the monthly services."/>
    <s v="New Installation"/>
    <m/>
    <s v="CSR"/>
    <m/>
    <x v="0"/>
    <m/>
    <x v="0"/>
    <m/>
    <s v="TCSIT042Reg"/>
    <m/>
    <m/>
  </r>
  <r>
    <x v="1"/>
    <x v="0"/>
    <x v="3"/>
    <s v="Regression"/>
    <s v="OMB-304"/>
    <s v="SF, Kenan, CAMA"/>
    <s v="TC_SIT_51"/>
    <s v="Systems should be Up and running"/>
    <s v="Verify whether 2 Welcome pack created separately for HPBX + Internet order."/>
    <s v="1.Login to sales force as a CSR. create a LEAD_x000a_2. Create a Account and  add the below products  in the new basket_x000a_     Company internet_x000a_     Subscriber - Virtual Phone Dienste_x000a_     HPBX Site Implementation- Virtual Phone Kundensetup_x000a_     Implementation Services - Virtual Phone Dienstleistungen_x000a_- Device Installation Managed Switches - Installation Managed Switch_x000a_Device Installation Unmanaged Switches -Inst. Unmanaged Switch / DECT Basis_x000a_Device Installation Terminals - Installation Endgerät_x000a_- Edit &amp; Configure the products._x000a_- Associate billing account and site information to the PB._x000a_3. Create a quote,             _x000a_4. Approve the Quote_x000a_5. Upload the customer approved quote signed by CSR, Validate and submit the order_x000a_6. Verify for each service whether an sub order is created_x000a_7. Check whether the order is activated by closing the case manually._x000a_8. Sync it with Kenan_x000a_9. Run the invoice and verify whether the product name &amp; charges are generated correctly._x000a_10. Check whether 2 welcome pack is created separately."/>
    <s v="HPBX Implementation services should be activated._x000a_- Invoice should be successfully generated._x000a_-  Updated Product name (in German)&amp; charges should be updated correctly._x000a_CI should be successfully activated _x000a_2 Welcome pack should be generated separately for CI &amp; HPBX orders."/>
    <s v="New Installation"/>
    <m/>
    <s v="CSR"/>
    <m/>
    <x v="0"/>
    <m/>
    <x v="0"/>
    <m/>
    <s v="TCSIT043Reg"/>
    <m/>
    <m/>
  </r>
  <r>
    <x v="1"/>
    <x v="0"/>
    <x v="3"/>
    <s v="Regression"/>
    <s v="OMB-512"/>
    <s v="SIPWISE, SF, Kenan"/>
    <s v="TC_SIT_52"/>
    <s v="Systems should be Up and running"/>
    <s v="Verify the foot print of the quote _x000a_- if service location is NRW_x000a_- if Service location of customer is out of Unitymedia footprint_x000a_- If Service Location is of basket will have multi site order(1 from UM footprint and 1 from out of footprint)_x000a_ - If Service Location is of basket will have multi site order(2 from UM footprint)"/>
    <s v="1.Login to sales force as a CSR. create a LEAD_x000a_2. Create a Account and in the new basket configure Voice services_x000a_     Subscriber - Virtual Voice Dienste_x000a_     HPBX Site Implementation- Virtual Voice Kundensetup_x000a_     Implementation Services - Virtual Voice Dienstleistungen_x000a_     Hardware devices - Virtual Voice HW_x000a_     Phone Numbers - Virtual Voice Auslandsrufnummer&quot;_x000a_3. Create a quote_x000a_             &gt; Verify on the quote whether the unity media service region details are updated in the footer of the page_x000a_4. Approve the Quote_x000a_5. An Automatic email to be triggered to the customer once the quote is approved._x000a_6. Upload the customer approved quote signed by CSR, Validate and submit the order_x000a_7. Verify for each service whether an sub order is created_x000a_"/>
    <s v="If service location is NRW the quote should have UM NRW address on footer of every quote page._x000a_NRW address should be at footer level on every page of quotation._x000a_Priority will be given to UM footprint address._x000a_NRW address should be at footer level on every page of quotation"/>
    <s v="New Installation"/>
    <m/>
    <s v="CSR"/>
    <m/>
    <x v="0"/>
    <m/>
    <x v="0"/>
    <m/>
    <s v="TCSIT044Reg"/>
    <m/>
    <m/>
  </r>
  <r>
    <x v="1"/>
    <x v="0"/>
    <x v="3"/>
    <s v="Regression"/>
    <s v="OMB-540"/>
    <s v="SIPWISE, SF, Kenan"/>
    <s v="TC_SIT_53"/>
    <s v="Systems should be Up and running"/>
    <s v="Verify whether CSR is able to terminate perform the below scenario:_x000a_Customer has 1 kundensetup + Entry service (daily cancellable) - Premium plus (Mid of the Month)"/>
    <s v="1. Login to Salesforce._x000a_2. Open an active account with Virtual Phone services (Daily Cancellable) being active._x000a_3. Click on &quot;Change Subscription&quot; _x000a_4. Check whether all the MACD options i.e. Change, Move, Terminate, Up-grade &amp; Downgrade are displayed._x000a_5. Click on Terminate &amp; select the services to be terminated._x000a_6. Check whether a new opportunity is created with the order type as &quot;Terminate&quot;. _x000a_7. Open the MACD basket and provide Termination reason._x000a_8. Validate &amp; submit the order._x000a_9. Check whether one suborder is created._x000a_10.  Check whether below case structure is created on the day Termination is initiated._x000a_- Subject of the Case/Action – Suspend customer_x000a_ - Case structure to be used what we used for VW with subject ‘Enter Data to Voiceworks_x000a_11. Check whether the below instruction is shown in the case layout:_x000a_i.Den Kunden (die Service Lokation) am 1. Tag des Folgemonats in Sipwise auf den Status „suspended“ setzen_x000a_ii.USMS Ticket an „Provisioning B2B Voice“ mit der Bitte um Deaktivierung der Rufnummern des Kunden (der Service Lokation) zum Datum 'heute + 7 Kalendertage' einstellen, falls nicht bereits im Rahmen eines Port-Out-Requests geschehen_x000a_iii.Case schließen_x000a_Action to perform by CSR sequentially (User Training Required, No action on System)_x000a_12. Provide the deactivation date &amp; close the case._x000a_13. Check whether below case structure is created after 7 days of suspension._x000a_- Subject of the Case/Action – : Delete customer&quot; (at date of suspension +7 days)_x000a_- Case structure to be finalized. ‘Enter Data to Voiceworks’_x000a_14. Check whether the below instruction is shown in the case layout:_x000a_i.Den Kunden (die Service Lokation) in Sipwise löschen (damit werden automatisch auch alle noch verbliebenen Benutzer gelöscht)_x000a_ii.Die Rufnummern des Kunden (der Service Lokation) in InfPort deaktivieren, falls dies nicht ohnehin über einen bereits laufenden Port-Out-Request geschieht bzw. geschehen ist_x000a_iii.Prüfen, ob das USMS-Ticket für die angeforderte Rufnummern-Deaktivierung geschlossen wurde, falls dies nicht ohnehin über einen bereits laufenden Port-Out-Request geschieht bzw. geschehen ist_x000a_iv.Case schließen_x000a_15. Check whether comment section is mandatory._x000a_16. Provide the deactivation date &amp; close the case._x000a_17. Check whether services are sent to Kenan for deactivation &amp; the same as been updated in SF with the status &quot;Inactive&quot;._x000a_18. Perform Bill run &amp; check whether the final bill has prorated charges for Daily service."/>
    <s v="Case 1 should be created on the day termination has been initiated_x000a_Case 2 should be created after 7 days once case 1 is closed._x000a_Termination should be completed successfully._x000a_Invoice should be generated with the prorated charges for Daily service."/>
    <s v="MACD_Terminate"/>
    <m/>
    <s v="CSR"/>
    <m/>
    <x v="0"/>
    <m/>
    <x v="0"/>
    <m/>
    <s v="TCSIT045Reg"/>
    <m/>
    <m/>
  </r>
  <r>
    <x v="1"/>
    <x v="0"/>
    <x v="3"/>
    <s v="Regression"/>
    <s v="OMB-907"/>
    <s v="SIPWISE, SF, Kenan"/>
    <s v="TC_SIT_54"/>
    <s v="Systems should be Up and running"/>
    <s v="Validate whether CSR is able to submit a multi-site order with below add-ons_x000a_Site - 1:_x000a_New Phone Number  Block of 10 17,90€_x000a_Site 2:_x000a_New Phone Number  Block of 100 129,90€"/>
    <s v="1.Login to sales force as a CSR_x000a_2.Configure the PB with below multisite configuration_x000a_ Site 1:_x000a_     HPBX Site Implementation- Virtual Voice Kundensetup_x000a_     Implementation Services - Virtual Voice Dienstleistungen with below add-on_x000a_               -         -New Phone Number  Block of 100 129,90_x000a_    Phone Numbers - Virtual Voice Auslandsrufnummer&quot;_x000a_ Site 2:_x000a_   HPBX Site Implementation- Virtual Voice Kundensetup_x000a_   Implementation Services - Virtual Voice Dienstleistungen with below add-on_x000a_              _x000a_               -New Phone Number  Block of 10 17,90€_x000a_       _x000a_    Phone Numbers - Virtual Voice Auslandsrufnummer&quot;_x000a_3. Validate that price of New Phone Number  Blocks_x000a_4.Validate whether CSR is able to capture the area code_x000a_5.Validate that area code is a free field and it is not auto populated based on the postal code given_x000a_6.Validate that there is no option to select range of new number blocks in SF._x000a_7. Create, validate  and Approve the quote _x000a_8. Submit the order_x000a_9.  Create a corresponding service in Voice works and make the service active in salesforce and sync it with Kenan_x000a_10. Validate the invoice for the above order_x000a_"/>
    <s v="CSR should be able to submit a multi-site order with below add-ons_x000a_Site - 1:_x000a_ New Phone Number  Block of 100 129,90_x000a_Site 2:_x000a__x000a_New Phone Number  Block of 10 17,90€_x000a_"/>
    <s v="New Installation"/>
    <m/>
    <s v="CSR"/>
    <m/>
    <x v="0"/>
    <m/>
    <x v="0"/>
    <m/>
    <m/>
    <m/>
    <m/>
  </r>
  <r>
    <x v="1"/>
    <x v="0"/>
    <x v="3"/>
    <s v="Regression"/>
    <s v="BHP-8_x000a_SFOM-2562_x000a_SFOM-2563"/>
    <s v="SIPWISE, SF, Kenan"/>
    <s v="TC_SIT_55"/>
    <s v="Systems should be Up and running"/>
    <s v="Verify whether PP is able to process the order for the below combinations:_x000a_- Kundensetup_x000a_- 1 or many Entry service of new phone number (Single)/ New Phone Number  Block of 10/ New Phone Number  Block of 100from implementation service_x000a_- Standard / Non Standard Services (Partner Needed Yes)_x000a_- Standard / Non Standard Services (Partner Needed No)_x000a_"/>
    <s v="1. Login to Salesforce as PP._x000a_2. Create a leave &amp; covert the same in to account/Opportunity._x000a_3. Open the Opportunity &amp; create a new Product Basket._x000a_4. Add the below products in the PB:_x000a_- Virtual Phone Kundensetup_x000a_- Virtual Phone Dienstleistungen_x000a_   -New Phone Number  Block of 10/ New Phone Number  Block of 100_x000a_   - Standard/Non Standard Implementation services (With Partner yes)_x000a_   - Standard Non Standard Implementation services (With Partner No)_x000a_- Virtual Phone Dienste_x000a_5. Edit &amp; Configure the products._x000a_6. Associate Installation &amp; Billing details &amp; sync with the opportunity._x000a_7. Create a quote for the same &amp; set it for approval._x000a_8. Validate &amp; submit the order._x000a_9. Check whether an order is created with Four suborders._x000a_- Virtual Phone Category for &quot;Virtual Phone Kundensetup &amp; Dienste&quot; services_x000a_- Parent Category for  &quot;Virtual Phone Dienstleistungen&quot; services._x000a_- Virtual Voice implementation services for standard services with Partner Needed Yes_x000a_- Virtual Voice implementation services for standard services with Partner Needed No_x000a_10. Open the Virtual Phone suborder &amp; check whether the below case is created _x000a_- Case Name: Set-up customer in SIPWise_x000a_11. Provide the activation date &amp; close the case._x000a_12. Check whether Kundensetup services reached Kenan &amp; same as been activated once customer setup is done._x000a_13. Check whether the below case is created in order to provision the implementation service of new phone number (Single)/ New Phone Number  Block of 10/ New Phone Number  Block of 100 in the InfPort._x000a_- Case Name: Manage phone numbers in InfPort_x000a_14. Provide the activation date &amp; close the case._x000a_15. Check whether Implementation services reached Kenan &amp; same as been activated in SF._x000a_16. Check whether the below case is created in order to  provision the hob Entry services powered by SIPWise _x000a_- Case Name: Provision Entry Services in Sipwise_x000a_17. Provide the activation date &amp; close the case._x000a_18. Check whether Entry level services reached Kenan &amp; same as been activated in SF._x000a_19. Open the Parent Category suborder &amp; check whether the suborder is closed automatically irrespective of the all the above 3 cases closed._x000a_20. Open the &quot;Virtual Voice implementation services for standard services - Partner Needed YES&quot; suborder. _x000a_21. Check whether the case for &quot;UM-Engineers&quot; is created._x000a_22. Provide the activation date &amp; close the case._x000a_23. Check whether standard services reached Kenan &amp; same as been activated in SF._x000a_24. Open the &quot;Virtual Voice implementation services for standard services - Partner Needed NO&quot; suborder. _x000a_25. Check whether the case for &quot;HPBX- Charges&quot; is created._x000a_26. Provide the activation date &amp; close the case._x000a_27. Check whether standard services reached Kenan &amp; same as been activated in SF._x000a_28. Check whether all the services are turned to active &amp; the same has been updated in Account/Order/Suborder/Service page with the exact pricing (as mentioned in the template)._x000a_29. Generate an invoice for the same &amp; check whether the services are reflected with the correct OTC &amp; MTC charges in Invoice._x000a__x000a__x000a__x000a_"/>
    <s v="1. Order Confirmation email &amp; letter should be generated successfully after submission of order._x000a_2. 4 Suborders should be created successfully._x000a_3. 5 cases should be create &amp; closed with the activation dates ._x000a_4. All the services should have reached Kenan &amp; should remain active in SF._x000a_5. Welcome Pack should be sent to the customer with the existing template._x000a_6. Bill run should be successful._x000a_7. Invoice with the exact service name &amp; pricing should be generated successfully."/>
    <s v="New Installation"/>
    <m/>
    <s v="Partner"/>
    <m/>
    <x v="0"/>
    <m/>
    <x v="0"/>
    <m/>
    <m/>
    <m/>
    <m/>
  </r>
  <r>
    <x v="1"/>
    <x v="0"/>
    <x v="3"/>
    <s v="Regression"/>
    <s v="BHP-13_x000a_BHP-190_x000a_SFOM-2561"/>
    <s v="SIPWISE, SF, Kenan"/>
    <s v="TC_SIT_56"/>
    <s v="Systems should be Up and running"/>
    <s v="Verify whether PP is able to view &amp; configure the below 'Virtual Phone Dienste' services Powered  by SIPWISE in the product basket &amp; also verify whether OTC  &amp; MRC charges for 'Virtual Phone Dienste' is calculated correctly based on the Quantity provided._x000a_Virtual Phone Fremium_x000a_Virtual Phone Basic_x000a_Virtual Phone Premium_x000a_Virtual Phone Premium Plus_x000a_Virtual Phone Premium Fax_x000a_Virtual Phone Advanced_x000a_Virtual Phone Advanced Plus_x000a_Virtual Phone Advanced Fax_x000a_Virtual Phone Advanced Plus Fax_x000a_Virtual Phone Premium Plus Fax_x000a_"/>
    <s v="1. Login to Salesforce as PP._x000a_2. Create a Lead and convert the lead in to account._x000a_3. Check whether a new opportunity is created._x000a_4. Open Product Basket and verify whether the below new service is available_x000a_- Virtual Phone_x000a_5. Verify whether below services are available in Virtual Phone_x000a_-Virtual Phone Kundensetup_x000a_-Virtual Phone Dienste_x000a_Virtual Phone Fremium_x000a_Virtual Phone Basic_x000a_Virtual Phone Premium_x000a_Virtual Phone Premium Plus_x000a_Virtual Phone Premium Fax_x000a_Virtual Phone Advanced_x000a_Virtual Phone Advanced Plus_x000a_Virtual Phone Advanced Fax_x000a_Virtual Phone Advanced Plus Fax_x000a_Virtual Phone Premium Plus Fax_x000a__x000a_- Virtual Phone Dienstleistungen_x000a_6. Verify whether PP able to select all 3 services_x000a_7. Verify the OTC charges for all 9 Entry services of 'Virtual Voice Dienste' as per attached sheet_x000a_8. Configure the products._x000a_9. Associate Installation details and Billing account number details with the PB and sync with the opportunity._x000a_10. Submit the Order after quote approval._x000a_11. Verify whether Order gets decomposed in to suborders &amp; check the below validations are successful:_x000a_-Contract term and Contract type to be defaulted at product configurator level as ‘Pay As You go’ and ‘No Contract’ _x000a_- SLA type for this product will be defaulted to ‘Bronze’._x000a__x000a_"/>
    <s v="OTC charges should be calculated for all 9 Entry services of 'Virtual Voice Dienste' as per attached sheet_x000a_- SLA should be populated as &quot;Bronze&quot;_x000a_- HPBX External ID should be populated in the (Billing account +Site ID + contractual organization” combination)_x000a_- All the below services should be active in SF &amp; Kenan_x000a_Virtual Phone Fremium_x000a_Virtual Phone Basic_x000a_Virtual Phone Premium_x000a_Virtual Phone Premium Plus_x000a_Virtual Phone Premium Fax_x000a_Virtual Phone Advanced_x000a_Virtual Phone Advanced Plus_x000a_Virtual Phone Advanced Fax_x000a_Virtual Phone Advanced Plus Fax_x000a_Virtual Phone Premium Plus Fax_x000a_"/>
    <s v="New Installation"/>
    <m/>
    <s v="Partner"/>
    <m/>
    <x v="0"/>
    <m/>
    <x v="0"/>
    <m/>
    <m/>
    <m/>
    <m/>
  </r>
  <r>
    <x v="1"/>
    <x v="0"/>
    <x v="3"/>
    <s v="Regression"/>
    <s v="BHP-13"/>
    <s v="SIPWISE, SF, Kenan"/>
    <s v="TC_SIT_57"/>
    <s v="Systems should be Up and running"/>
    <s v="Verify PP is able to allowed to offer only Virtual Phone Dienstleistungen to a new opportunity when the account already holds the Virtual Phone Kundensetup in its previous opportunity."/>
    <s v="1. Login to Salesforce as PP._x000a_2. Open an existing account with Kundensetup setup service active._x000a_3. Create a new opportunity._x000a_4. Add the Virtual Phone Dienstleistungen product alone in the product basket._x000a_5. Configure the same &amp; save it."/>
    <s v="PP should be allowed to offer the implementation service without error._x000a_- Once product basket is synched and opportunity is validated and marked as ‘Ready for Order”, a case should be created for SME agent to create the required Sipwise account using unique identifier (e.g. HPBX External Id). _x000a_- HPBX External ID should be populated in the (Billing account +Site ID + contractual organization” combination)_x000a_- Contract term and Contract type to be defaulted at product configurator level as ‘Pay As You go’ and ‘No Contract’ _x000a_- SLA type for this product will be defaulted to ‘Bronze’._x000a_ - SME care agent will come back to SF, update the activation date for service and service will be synched with Kenan for billing and account should be created in Kenan."/>
    <s v="New Installation"/>
    <m/>
    <s v="Partner"/>
    <m/>
    <x v="0"/>
    <m/>
    <x v="0"/>
    <m/>
    <m/>
    <m/>
    <m/>
  </r>
  <r>
    <x v="1"/>
    <x v="0"/>
    <x v="3"/>
    <s v="Regression"/>
    <s v="BHP-14_x000a_BHP-221_x000a_OMB-897"/>
    <s v="SIPWISE, SF, Kenan"/>
    <s v="TC_SIT_58"/>
    <s v="Systems should be Up and running"/>
    <s v="Verify whether PP able to configure &amp; provide  'Virtual Phone Dienstleistungen (Implementation services)'  along with the below addon'sfor a SME customer with 50 characters &amp; the same should be validated in Quote &amp; Invoice._x000a_Einrichtung je Anschaltung_x000a_Nachträgliche Änderungspauschale je Vorgang_x000a_Aufwandspauschale ungerechtfertigte Störung_x000a_Neue Rufnummer 1er Block_x000a_Neue Rufnummer 10er Block_x000a_Neue Rufnummer 100er Block _x000a_Aufwandspauschale  _x000a_Anfahrt / Serviceleistung_x000a_Inst. Unmanaged Switch / DECT Basis_x000a_Installation Endgerät_x000a_Installation Erweiterungen_x000a_Dienstleistung 15 Minuten_x000a_Dienstleistung 60 Minuten"/>
    <s v="1. Login to Salesforce as PP._x000a_2. Create a Lead and convert the lead in to account._x000a_3. Check whether a new opportunity is created._x000a_4. Open Product Basket and verify whether the below new service is available_x000a_- Virtual Phone_x000a_5. Add the below service &amp; configure the same._x000a_- Virtual Phone Kundensetup_x000a_- Virtual Phone Dienstleistungen_x000a_6. Add the below add-ons under Virtual Phone Dienstleistungen_x000a_Einrichtung je Anschaltung_x000a_Nachträgliche Änderungspauschale je Vorgang_x000a_Aufwandspauschale ungerechtfertigte Störung_x000a_Neue Rufnummer 1er Block_x000a_Neue Rufnummer 10er Block_x000a_Neue Rufnummer 100er Block _x000a_Aufwandspauschale  _x000a_Anfahrt / Serviceleistung_x000a_Inst. Unmanaged Switch / DECT Basis_x000a_Installation Endgerät_x000a_Installation Erweiterungen_x000a_Dienstleistung 15 Minuten_x000a_Dienstleistung 60 Minuten_x000a_7. Configure the products._x000a_8. Associate Installation details and Billing account number details with the PB and sync with the opportunity._x000a_9. Submit the Order after quote approval._x000a_10. Verify whether Order gets decomposed in to suborders &amp; check the below validations are successful:_x000a_-Contract term and Contract type to be defaulted at product configurator level as ‘Pay As You go’ and ‘No Contract’ _x000a_- SLA type for this product will be defaulted to ‘Bronze’._x000a__x000a__x000a_"/>
    <s v="1. Once product basket is synched and opportunity is validated and marked as ‘Ready for Order”, a case should be created for SME agent to create the required Sipwise account using unique identifier (e.g. HPBX External Id). _x000a_-  HPBX External ID should be populated in the (Billing account +Site ID + contractual organization” combination)_x000a_- Contract term and Contract type to be defaulted at product configurator level as ‘Pay As You go’ and ‘No Contract’ _x000a_- SLA type for this product will be defaulted to ‘Bronze’._x000a_ - SME care agent will come back to SF, update the activation date for service and service will be synched with Kenan for billing and account should be created in Kenan._x000a_2.  'Virtual Phone Kundensetup' service &amp; 'Virtual Phone Dienstleistungen (Implementation services)'  along with the below add-on's should be offered to  a SME customer._x000a_Einrichtung je Anschaltung_x000a_Nachträgliche Änderungspauschale je Vorgang_x000a_Aufwandspauschale ungerechtfertigte Störung_x000a_Neue Rufnummer 1er Block_x000a_Neue Rufnummer 10er Block_x000a_Neue Rufnummer 100er Block _x000a_Aufwandspauschale  _x000a_Anfahrt / Serviceleistung_x000a_Inst. Unmanaged Switch / DECT Basis_x000a_Installation Endgerät_x000a_Installation Erweiterungen_x000a_Dienstleistung 15 Minuten_x000a_Dienstleistung 60 Minuten_x000a_- Prices should be populated as per the Commercial sheet_x000a_- Implementation services should be within 50 Characters in Quote &amp; Invoice"/>
    <s v="New Installation"/>
    <m/>
    <s v="Partner"/>
    <m/>
    <x v="0"/>
    <m/>
    <x v="0"/>
    <m/>
    <m/>
    <m/>
    <m/>
  </r>
  <r>
    <x v="1"/>
    <x v="0"/>
    <x v="3"/>
    <s v="Regression"/>
    <s v="BHP-221"/>
    <s v="SIPWISE, SF, Kenan"/>
    <s v="TC_SIT_59"/>
    <s v="Systems should be Up and running"/>
    <s v="Verify whether “Bereitstellungsentgelte” is no longer appended to one-time service line item description for any HPBX products while sending them to Billing system (Kenan)."/>
    <s v="1. Login to Salesforce as PP._x000a_2. Create a Lead and convert the lead in to account._x000a_3. Check whether a new opportunity is created._x000a_4. Open an opportunity and add the below products_x000a_-Virtual Phone Kundensetup_x000a_-Virtual Phone Dienste_x000a_- Virtual Phone Dienstleistungen_x000a_i. Edit &amp; Configure the product._x000a_- Add the below add-ons under Dienstleistungenservices:_x000a_Arrival / Service delivery_x000a_Device Installation Managed Switches_x000a_ii. Edit the Product names &amp; provide 50 length characters._x000a_5. Save the configuration._x000a_6. Associate Installation details and Billing account number details with the PB and sync with the opportunity._x000a_8. Create the quote and send for customer approval._x000a_9. Check whether  the  quote generated is as per the below names:_x000a_Arrival / Service delivery_x000a_Device Installation Managed Switches_x000a_7. Validate the order._x000a_8. Submit the order._x000a_9. Check whether orders &amp; suborders created for the same._x000a_10. Close the respective cases &amp; check whether the services hit Kenan._x000a_11. Generate an invoice for the customer._x000a_12. Check whether the names are reflected with 50 length characters invoice._x000a_"/>
    <s v="1. Quote should be successfully sent to the customer._x000a_2. Quote should be attached to the &quot;Notes &amp; Attachment&quot; session_x000a_Below names should be successfully displayed in quote as well with 50 length characters._x000a_Arrival / Service delivery_x000a_Device Installation Managed Switches_x000a_3. Invoice should be successfully generated &amp; validated with the service names._x000a_4.  “Bereitstellungsentgelte” should no longer appended to one-time service line item description for any HPBX products while sending them to Billing system (Kenan)."/>
    <s v="New Installation"/>
    <m/>
    <s v="Partner"/>
    <m/>
    <x v="0"/>
    <m/>
    <x v="0"/>
    <m/>
    <m/>
    <m/>
    <m/>
  </r>
  <r>
    <x v="1"/>
    <x v="0"/>
    <x v="3"/>
    <s v="Regression"/>
    <s v="BHP-3_x000a_BHP-192_x000a_BHP-220"/>
    <s v="SIPWISE, SF, Kenan"/>
    <s v="TC_SIT_60"/>
    <s v="Systems should be Up and running"/>
    <s v="Verify whether PP is able to quote for the &quot;Virtual Phone&quot; product powered by  SIPWise services."/>
    <s v="1. Login to Salesforce as PP._x000a_2. Create a Lead and convert the lead in to account._x000a_3. Check whether a new opportunity is created._x000a_4. Open an opportunity and add  product under &quot;Virtual Phone&quot; category  in the product basket which is offered by SIPWise_x000a_i. Edit &amp; Configure the product._x000a_5. Save the configuration._x000a_6. Associate Installation details and Billing account number details with the PB and sync with the opportunity._x000a_8. Create the quote and send for customer approval._x000a_"/>
    <s v="PP should be able to quote for the products that are offered by SIPWise._x000a_- Quote created should be attached to the &quot;Notes &amp; Attachment&quot; section in the opportunity page._x000a_- Virtual Phone Kundensetup row should not be shown in the quote table for Virtual Phone. _x000a_PP should be able to quote for the products that are offered by SIPWise._x000a_- Quote created should be attached to the &quot;Notes &amp; Attachment&quot; section in the opportunity page._x000a_- Quote should be created &amp; below points should be validated:_x000a_-  Virtual Phone Kundensetup row in the quote table should be suppressed._x000a_- Virtual Phone Dienste services row shows blank in column 'Mindestvertragslaufzeit in Monaten' of quote table should be shown as &quot;Täglich” (English= 'Daily') for all the daily cancellable Entry level services (German Word in Quote)._x000a_- For monthly cancellable Entry level services, column 'Mindestvertragslaufzeit in Monaten' of quote table should show value as “1”._x000a_- Virtual Phone Implementation services row shows blank in column 'Mindestvertragslaufzeit in Monaten' of quote table should be shown as  as ‘Nicht anwendbar’ (English: Not applicable) for all the Implementation level services (German Word in Quote)."/>
    <s v="New Installation"/>
    <m/>
    <s v="Partner"/>
    <m/>
    <x v="0"/>
    <m/>
    <x v="0"/>
    <m/>
    <m/>
    <m/>
    <m/>
  </r>
  <r>
    <x v="1"/>
    <x v="0"/>
    <x v="3"/>
    <s v="Regression"/>
    <s v="BHP-117"/>
    <s v="SIPWISE, SF, Kenan"/>
    <s v="TC_SIT_61"/>
    <s v="Systems should be Up and running"/>
    <s v="Verify whether PP is able to quote &amp; provide invoice to the customer with 50 characters for the below Managed &amp; unmanaged services of  Dienstleistungen services _x000a_Virtual Voice Dienstleistung 15 Minuten_x000a_Aufwandspauschale ungerechtfertigte Störung_x000a_"/>
    <s v="1. Login to Salesforce as PP._x000a_2. Create a Lead and convert the lead in to account._x000a_3. Check whether a new opportunity is created._x000a_4. Open an opportunity and add the below products_x000a_-Virtual Voice Kundensetup_x000a_-Virtual Voice Dienste_x000a_- Virtual Voice Dienstleistungen_x000a_i. Edit &amp; Configure the product._x000a_- Add the below add-ons:_x000a_ Virtual Voice Dienstleistung 15 Minuten_x000a_Aufwandspauschale ungerechtfertigte Störung_x000a__x000a_ii. Edit the Product names &amp; provide 50 length characters._x000a_5. Save the configuration._x000a_6. Associate Installation details and Billing account number details with the PB and sync with the opportunity._x000a_8. Create the quote and send for customer approval._x000a_9. Check whether  the  quote generated is as per the below names:_x000a_ Virtual Voice Dienstleistung 15 Minuten_x000a_Aufwandspauschale ungerechtfertigte Störung"/>
    <s v="1. Quote should be successfully sent to the customer._x000a_2. Quote should be attached to the &quot;Notes &amp; Attachment&quot; session_x000a_Below names should be successfully displayed in quote as well with 50 length characters._x000a_ Virtual Voice Dienstleistung 15 Minuten_x000a_Aufwandspauschale ungerechtfertigte Störung"/>
    <s v="New Installation"/>
    <m/>
    <s v="Partner"/>
    <m/>
    <x v="0"/>
    <m/>
    <x v="0"/>
    <m/>
    <m/>
    <m/>
    <m/>
  </r>
  <r>
    <x v="1"/>
    <x v="0"/>
    <x v="3"/>
    <s v="Regression"/>
    <s v="BHP-118"/>
    <s v="SIPWISE, SF, Kenan"/>
    <s v="TC_SIT_62"/>
    <s v="Systems should be Up and running"/>
    <s v="Verify whether the system throws an error when PP tries to edit the service name with more than 50 characters under Produktbeschreibung' field."/>
    <s v="1. Login to Salesforce as PP._x000a_2. Create a Lead and convert the lead in to account._x000a_3. Check whether a new opportunity is created._x000a_4. Open an opportunity and add the below products_x000a_-Virtual Voice Kundensetup_x000a_-Virtual Voice Dienste_x000a_- Virtual Voice Dienstleistungen_x000a_i. Edit the service name with more than 50 Characters under &quot;Produktbeschreibung&quot; field._x000a_5. Check whether error is thrown._x000a_"/>
    <s v="Below Error should be successfully thrown to the PP._x000a_&quot;Produktname sollte max. 50 Buchstaben haben, damit es nicht in der Rechnung abgeschnitten wird&quot;"/>
    <s v="New Installation"/>
    <m/>
    <s v="Partner"/>
    <m/>
    <x v="0"/>
    <m/>
    <x v="0"/>
    <m/>
    <m/>
    <m/>
    <m/>
  </r>
  <r>
    <x v="1"/>
    <x v="0"/>
    <x v="3"/>
    <s v="Regression"/>
    <s v="BHP-52"/>
    <s v="VW, SF, Kenan"/>
    <s v="TC_SIT_63"/>
    <s v="Systems should be Up and running"/>
    <s v="Verify the German Translations in the Product Configuration Page._x000a_Schließen_x000a_Abbrechen_x000a_Abschließen_x000a_Neu_x000a_Bundesland_x000a_Rufnummern_x000a_Erweiterungen_x000a_Gültig_x000a_Nein_x000a_Rufnummern_x000a_(schreibgeschützt)_x000a_Aktion_x000a_Unvollständig_x000a_Nein_x000a_Ja_x000a_durch Partner_x000a_Arbeitsauftrag_x000a_"/>
    <s v="Verify the German Translations in the Product Configuration Page._x000a_Schließen_x000a_Abbrechen_x000a_Abschließen_x000a_Neu_x000a_Bundesland_x000a_Rufnummern_x000a_Erweiterungen_x000a_Gültig_x000a_Nein_x000a_Rufnummern_x000a_(schreibgeschützt)_x000a_Aktion_x000a_Unvollständig_x000a_Nein_x000a_Ja_x000a_durch Partner_x000a_Arbeitsauftrag_x000a_"/>
    <s v="Product configuration page should be successfully translated in German for the below fields:_x000a_Close_x000a_Cancel_x000a_Finish_x000a_New_x000a_State_x000a_Phone Numbers_x000a_Add-ons_x000a_Valid_x000a_No_x000a_Phone Numbers_x000a_(Read Only)_x000a_Action_x000a_Incomplete_x000a_No_x000a_Yes_x000a_Partner Needed_x000a_Work Description"/>
    <s v="New Installation"/>
    <m/>
    <s v="Partner"/>
    <m/>
    <x v="0"/>
    <m/>
    <x v="0"/>
    <m/>
    <s v="TCSIT055Reg"/>
    <m/>
    <m/>
  </r>
  <r>
    <x v="1"/>
    <x v="0"/>
    <x v="3"/>
    <s v="Regression"/>
    <s v="BHP-122"/>
    <s v="SIPWISE, SF, Kenan"/>
    <s v="TC_SIT_64"/>
    <s v="Systems should be Up and running"/>
    <s v="Verify whether the PP is able to place the below implementation services and also generate an invoice for the same._x000a_Device Installation Managed Switches - Installation Managed Switch_x000a_Device Installation Unmanaged Switches -Inst. Unmanaged Switch / DECT Basis_x000a_Device Installation Terminals - Installation Endgerät_x000a__x000a_"/>
    <s v="1.Login to sales force as a PP. create a LEAD_x000a_2. Create a Account and  add the below products  in the new basket _x000a_     Subscriber - Virtual Phone Dienste_x000a_     HPBX Site Implementation- Virtual Phone Kundensetup_x000a_     Implementation Services - Virtual Phone Dienstleistungen_x000a_- Device Installation Managed Switches - Installation Managed Switch_x000a_Device Installation Unmanaged Switches -Inst. Unmanaged Switch / DECT Basis_x000a_Device Installation Terminals - Installation Endgerät_x000a_- Edit &amp; Configure the products._x000a_- Associate billing account and site information to the PB._x000a_3. Create a quote,             _x000a_4. Approve the Quote_x000a_5. Upload the customer approved quote signed by PP, Validate and submit the order_x000a_6. Verify for each service whether an sub order is created_x000a_7. Check whether the order is activated by closing the case manually._x000a_8. Sync it with Kenan_x000a_9. Run the invoice and verify whether the product name &amp; charges are generated correctly._x000a_"/>
    <s v="HPBX Implementation services should be activated._x000a_- Invoice should be successfully generated._x000a_-  Updated Product name (in German)&amp; charges should be updated correctly."/>
    <s v="New Installation"/>
    <m/>
    <s v="Partner"/>
    <m/>
    <x v="0"/>
    <m/>
    <x v="0"/>
    <m/>
    <m/>
    <m/>
    <m/>
  </r>
  <r>
    <x v="1"/>
    <x v="0"/>
    <x v="3"/>
    <s v="Regression"/>
    <s v="BHP-118"/>
    <s v="SIPWISE, SF, Kenan"/>
    <s v="TC_SIT_65"/>
    <s v="Systems should be Up and running"/>
    <s v="Verify whether “Bereitstellungsentgelte” is no longer appended to one-time service line item description for any HPBX products while sending them to Billing system (Kenan)."/>
    <s v="1. Login to Salesforce as PP._x000a_2. Create a Lead and convert the lead in to account._x000a_3. Check whether a new opportunity is created._x000a_4. Open an opportunity and add the below products_x000a_-Virtual Voice Kundensetup_x000a_-Virtual Voice Dienste_x000a_- Virtual Voice Dienstleistungen_x000a_i. Edit &amp; Configure the product._x000a_- Add the below add-ons under Dienstleistungenservices:_x000a_Arrival / Service delivery_x000a_Device Installation Managed Switches_x000a_ii. Edit the Product names &amp; provide 50 length characters._x000a_5. Save the configuration._x000a_6. Associate Installation details and Billing account number details with the PB and sync with the opportunity._x000a_8. Create the quote and send for customer approval._x000a_9. Check whether  the  quote generated is as per the below names:_x000a_Arrival / Service delivery_x000a_Device Installation Managed Switches_x000a_7. Validate the order._x000a_8. Submit the order._x000a_9. Check whether orders &amp; suborders created for the same._x000a_10. Close the respective cases &amp; check whether the services hit Kenan._x000a_11. Generate an invoice for the customer._x000a_12. Check whether the names are reflected with 50 length characters invoice._x000a_"/>
    <s v="1. Quote should be successfully sent to the customer._x000a_2. Quote should be attached to the &quot;Notes &amp; Attachment&quot; session_x000a_Below names should be successfully displayed in quote as well with 50 length characters._x000a_Arrival / Service delivery_x000a_Device Installation Managed Switches_x000a_3. Invoice should be successfully generated &amp; validated with the service names._x000a_4.  “Bereitstellungsentgelte” should no longer appended to one-time service line item description for any HPBX products while sending them to Billing system (Kenan)."/>
    <s v="New Installation"/>
    <m/>
    <s v="Partner"/>
    <m/>
    <x v="0"/>
    <m/>
    <x v="0"/>
    <m/>
    <m/>
    <m/>
    <m/>
  </r>
  <r>
    <x v="1"/>
    <x v="0"/>
    <x v="3"/>
    <s v="Regression"/>
    <s v="BHP-2"/>
    <s v="SIPWISE, SF, Kenan"/>
    <s v="TC_SIT_66"/>
    <s v="Systems should be Up and running"/>
    <s v="Verify whether monthly invoice is generated for  new service 'Virtual Phone&quot; services as per the existing template with additional transparency regulations. (PP)_x000a_- Virtual Phone Kundensetup_x000a_- Virtual Phone Dienstleistungen_x000a_- Virtual Phone Dienste"/>
    <s v="1. Check whether invoice is generated as per the existing template."/>
    <s v="Invoice should be generated successfully as per the template."/>
    <s v="New Installation"/>
    <m/>
    <s v="Partner"/>
    <m/>
    <x v="0"/>
    <m/>
    <x v="0"/>
    <m/>
    <s v="TCSIT058Reg"/>
    <m/>
    <m/>
  </r>
  <r>
    <x v="1"/>
    <x v="0"/>
    <x v="3"/>
    <s v="Regression"/>
    <s v="BHP-170"/>
    <s v="SF, Kenan"/>
    <s v="TC_SIT_67"/>
    <s v="Systems should be Up and running"/>
    <s v="Verify whether Welcome pack is generated succesfully with the new bullet points format for a Virtual Phone Order + CI."/>
    <s v="1. Login to Salesforce as CSR._x000a_2. Create a leave &amp; covert the same in to account/Opportunity._x000a_3. Open the Opportunity &amp; create a new Product Basket._x000a_4. Add the below products in the PB:_x000a_- Virtual Phone Kundensetup_x000a_- Virtual Phone Dienstleistungen_x000a_   -New Phone Number  Block of 10/ New Phone Number  Block of 100_x000a_   - Standard/Non Standard Implementation services (With Partner yes)_x000a_   - Standard Non Standard Implementation services (With Partner No)_x000a_- Virtual Phone Dienste_x000a_5. Edit &amp; Configure the products._x000a_6. Add CI product._x000a_7. Configure the same._x000a_8. Assoctiate Installation &amp; Billing details &amp; sync with the opportunity._x000a_9. Create a quote for the same &amp; set it for approval._x000a_10. Validate &amp; submit the order._x000a_11. Provision CI &amp; check whether the service is active._x000a_12. Check whether an order is created with Four suborders for HPBX order._x000a_- Virtual Phone Category for &quot;Virtual Phone Kundensetup &amp; Deinste&quot; services_x000a_- Parent Category for  &quot;Virtual Phone Dienstleistungen&quot; services._x000a_- Virtual Voice implementation services for standard services with Partner Needed Yes_x000a_- Virtual Voice implementation services for standard services with Partner Needed No_x000a_13. Open the Virtual Phone suborder &amp; check whether the below case is created _x000a_- Case Name: Set-up customer in SIPWise_x000a_14. Provide the activation date &amp; close the case._x000a_15. Check whether Kundensetup services reached kenan &amp; same as been activated once customer setup is done._x000a_16. Check whether the below case is created inorder to provision the implementation service of new phone number (Single)/ New Phone Number  Block of 10/ New Phone Number  Block of 100 in the InfPort._x000a_- Case Name: Manage phone numbers in InfPort_x000a_17. Provide the activation date &amp; close the case._x000a_18. Check whether Implementation services reached kenan &amp; same as been activated in SF._x000a_19. Check whether the below case is created inorder to  provision the hob Entry services powered by SIPWise _x000a_- Case Name: Provision Entry Services in Sipwise_x000a_20. Provide the activation date &amp; close the case._x000a_21. Check whether Entry level services reached kenan &amp; same as been activated in SF._x000a_22. Open the Parent Category suborder &amp; check whether the suborder is closed automatically irrespective of the all the above 3 cases closed._x000a_23. Open the &quot;Virtual Voice implementation services for standard services - Partner Needed YES&quot; suborder. _x000a_24. Check whether the case for &quot;UM-Engineers&quot; is created._x000a_25. Provide the activation date &amp; close the case._x000a_26. Check whether standard services reached kenan &amp; same as been activated in SF._x000a_27. Open the &quot;Virtual Voice implementation services for standard services - Partner Needed NO&quot; suborder. _x000a_28. Check whether the case for &quot;HPBX- Charges&quot; is created._x000a_29. Provide the activation date &amp; close the case._x000a_30. Check whether standard services reached kenan &amp; same as been activated in SF._x000a_31. Check whether all the services are turned to active &amp; the same has been updated in Account/Order/Suborder/Service page with the exact pricing (as mentioned in the template)._x000a_32. Generate an invoice for the same &amp; check whether the services are reflected with the correct OTC &amp; MTC charges in Invoice._x000a_33. Validate the Welcome pack generated for CI &amp; HPBX seperately._x000a__x000a__x000a__x000a_"/>
    <s v="1. CI &amp; HPBX product should be successfully activated._x000a_2. Welcome pack should be generated for each product."/>
    <s v="New Installation"/>
    <m/>
    <s v="CSR"/>
    <m/>
    <x v="0"/>
    <m/>
    <x v="0"/>
    <m/>
    <s v="TCSIT059Reg"/>
    <m/>
    <m/>
  </r>
  <r>
    <x v="1"/>
    <x v="0"/>
    <x v="3"/>
    <s v="Regression"/>
    <s v="BHP-171"/>
    <s v="SF, Kenan"/>
    <s v="TC_SIT_68"/>
    <s v="Systems should be Up and running"/>
    <s v="Verify whether the Case &quot;Erstelle neue Telefonnummern für Virtual Phone&quot; is created while placing Virtual phone order &amp; check whether the description are displayed as per BHP-170."/>
    <s v="1. Login to Salesforce as CSR._x000a_2. Create a leave &amp; covert the same in to account/Opportunity._x000a_3. Open the Opportunity &amp; create a new Product Basket._x000a_4. Add the below products in the PB:_x000a_- Virtual Phone Kundensetup_x000a_- Virtual Phone Dienstleistungen_x000a_   -New Phone Number  Block of 10/ New Phone Number  Block of 100_x000a_- Virtual Phone Dienste_x000a_5. Edit &amp; Configure the products._x000a_6. Associate Installation &amp; Billing details &amp; sync with the opportunity._x000a_7. Create a quote for the sa,me &amp; set it for approval._x000a_8. Validate &amp; submit the order._x000a_9. Check whether an order is created with two suborders._x000a_- Virtual Phone Category for &quot;Virtual Phone Kundensetup &amp; Deinste&quot; services_x000a_- Parent Category for  &quot;Virtual Phone Dienstleistungen&quot; services._x000a_10. Open the Virtual Phone suborder &amp; check whether the below case is created _x000a_- Case Name: Set-up customer in SIPWise -&gt;  Erstelle ein Virtual Phone Kunde in Sipwise_x000a_11. Provide the activation date &amp; close the case._x000a_12. Check whether Kundensetup services reached kenan &amp; same as been activated once customer setup is done._x000a_13. Check whether the below case is created inorder to provision the implementation service of new phone number (Single)/ New Phone Number  Block of 10/ New Phone Number  Block of 100 in the InfPort._x000a_- Case Name: Manage phone numbers in InfPort -&gt; Erstelle neue Telefonnummern für Virtual Phone_x000a_11. Check the whether the descripiton is displayed as below:_x000a_A. Bitte loge Dich ein in InfPort, um neue Nummern zu reservieren_x000a__x000a_    Starte die Auswahl des Nummernblocks_x000a_    Wähle die Grösse der Nummernblöcke abhängig von der Kundenbestellung_x000a_    Prüfe in Infport ob die Nummernblöcke erhältlich sind_x000a__x000a_    Abhängig von der Antwort, mache weiter im der Sektion B1 (JA) oder B2 (NEIN)_x000a_"/>
    <s v="Description should be displayed as mentioned in BHP-170 for case 2."/>
    <s v="New Installation"/>
    <m/>
    <s v="CSR"/>
    <m/>
    <x v="0"/>
    <m/>
    <x v="0"/>
    <m/>
    <s v="TCSIT060Reg"/>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location ref="A3:D9" firstHeaderRow="1" firstDataRow="2" firstDataCol="1"/>
  <pivotFields count="22">
    <pivotField showAll="0"/>
    <pivotField showAll="0"/>
    <pivotField axis="axisRow" showAll="0">
      <items count="14">
        <item m="1" x="4"/>
        <item m="1" x="6"/>
        <item m="1" x="8"/>
        <item m="1" x="10"/>
        <item m="1" x="5"/>
        <item m="1" x="9"/>
        <item m="1" x="12"/>
        <item m="1" x="7"/>
        <item m="1" x="11"/>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m="1" x="3"/>
        <item m="1" x="4"/>
        <item x="1"/>
        <item m="1" x="5"/>
        <item x="0"/>
        <item m="1" x="2"/>
        <item t="default"/>
      </items>
    </pivotField>
    <pivotField showAll="0"/>
    <pivotField showAll="0"/>
    <pivotField showAll="0"/>
    <pivotField showAll="0"/>
  </pivotFields>
  <rowFields count="1">
    <field x="2"/>
  </rowFields>
  <rowItems count="5">
    <i>
      <x v="9"/>
    </i>
    <i>
      <x v="10"/>
    </i>
    <i>
      <x v="11"/>
    </i>
    <i>
      <x v="12"/>
    </i>
    <i t="grand">
      <x/>
    </i>
  </rowItems>
  <colFields count="1">
    <field x="17"/>
  </colFields>
  <colItems count="3">
    <i>
      <x v="2"/>
    </i>
    <i>
      <x v="4"/>
    </i>
    <i t="grand">
      <x/>
    </i>
  </colItems>
  <dataFields count="1">
    <dataField name="Count of Status2" fld="17" subtotal="count" baseField="0" baseItem="0"/>
  </dataFields>
  <formats count="5">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4:D10" firstHeaderRow="1" firstDataRow="2" firstDataCol="1" rowPageCount="2" colPageCount="1"/>
  <pivotFields count="22">
    <pivotField showAll="0"/>
    <pivotField axis="axisPage" showAll="0">
      <items count="63">
        <item m="1" x="13"/>
        <item m="1" x="4"/>
        <item m="1" x="5"/>
        <item m="1" x="29"/>
        <item m="1" x="52"/>
        <item m="1" x="8"/>
        <item x="0"/>
        <item m="1" x="33"/>
        <item m="1" x="56"/>
        <item m="1" x="10"/>
        <item m="1" x="35"/>
        <item m="1" x="31"/>
        <item m="1" x="28"/>
        <item m="1" x="26"/>
        <item m="1" x="24"/>
        <item m="1" x="22"/>
        <item m="1" x="20"/>
        <item m="1" x="18"/>
        <item m="1" x="16"/>
        <item m="1" x="14"/>
        <item m="1" x="12"/>
        <item m="1" x="54"/>
        <item m="1" x="51"/>
        <item m="1" x="49"/>
        <item m="1" x="47"/>
        <item m="1" x="45"/>
        <item m="1" x="43"/>
        <item m="1" x="41"/>
        <item m="1" x="39"/>
        <item m="1" x="37"/>
        <item m="1" x="36"/>
        <item m="1" x="9"/>
        <item m="1" x="7"/>
        <item m="1" x="6"/>
        <item m="1" x="3"/>
        <item m="1" x="2"/>
        <item m="1" x="1"/>
        <item m="1" x="61"/>
        <item m="1" x="60"/>
        <item m="1" x="59"/>
        <item m="1" x="58"/>
        <item m="1" x="34"/>
        <item m="1" x="32"/>
        <item m="1" x="30"/>
        <item m="1" x="27"/>
        <item m="1" x="25"/>
        <item m="1" x="23"/>
        <item m="1" x="21"/>
        <item m="1" x="19"/>
        <item m="1" x="17"/>
        <item m="1" x="15"/>
        <item m="1" x="57"/>
        <item m="1" x="55"/>
        <item m="1" x="53"/>
        <item m="1" x="50"/>
        <item m="1" x="48"/>
        <item m="1" x="46"/>
        <item m="1" x="44"/>
        <item m="1" x="42"/>
        <item m="1" x="40"/>
        <item m="1" x="38"/>
        <item m="1" x="11"/>
        <item t="default"/>
      </items>
    </pivotField>
    <pivotField axis="axisRow" showAll="0">
      <items count="14">
        <item m="1" x="4"/>
        <item m="1" x="6"/>
        <item m="1" x="8"/>
        <item m="1" x="10"/>
        <item m="1" x="5"/>
        <item m="1" x="9"/>
        <item m="1" x="12"/>
        <item m="1" x="7"/>
        <item m="1" x="11"/>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23">
        <item m="1" x="2"/>
        <item m="1" x="7"/>
        <item m="1" x="14"/>
        <item m="1" x="21"/>
        <item m="1" x="10"/>
        <item m="1" x="5"/>
        <item m="1" x="13"/>
        <item m="1" x="20"/>
        <item m="1" x="9"/>
        <item m="1" x="18"/>
        <item m="1" x="4"/>
        <item m="1" x="12"/>
        <item m="1" x="8"/>
        <item m="1" x="17"/>
        <item m="1" x="11"/>
        <item m="1" x="19"/>
        <item m="1" x="6"/>
        <item m="1" x="16"/>
        <item m="1" x="3"/>
        <item m="1" x="15"/>
        <item x="0"/>
        <item x="1"/>
        <item t="default"/>
      </items>
    </pivotField>
    <pivotField showAll="0"/>
    <pivotField axis="axisCol" dataField="1" showAll="0">
      <items count="7">
        <item m="1" x="3"/>
        <item m="1" x="4"/>
        <item x="1"/>
        <item m="1" x="5"/>
        <item x="0"/>
        <item m="1" x="2"/>
        <item t="default"/>
      </items>
    </pivotField>
    <pivotField showAll="0"/>
    <pivotField showAll="0"/>
    <pivotField showAll="0"/>
    <pivotField showAll="0"/>
  </pivotFields>
  <rowFields count="1">
    <field x="2"/>
  </rowFields>
  <rowItems count="5">
    <i>
      <x v="9"/>
    </i>
    <i>
      <x v="10"/>
    </i>
    <i>
      <x v="11"/>
    </i>
    <i>
      <x v="12"/>
    </i>
    <i t="grand">
      <x/>
    </i>
  </rowItems>
  <colFields count="1">
    <field x="17"/>
  </colFields>
  <colItems count="3">
    <i>
      <x v="2"/>
    </i>
    <i>
      <x v="4"/>
    </i>
    <i t="grand">
      <x/>
    </i>
  </colItems>
  <pageFields count="2">
    <pageField fld="1" hier="-1"/>
    <pageField fld="15" hier="-1"/>
  </pageFields>
  <dataFields count="1">
    <dataField name="Count of Status"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D9" firstHeaderRow="1" firstDataRow="2" firstDataCol="1"/>
  <pivotFields count="22">
    <pivotField showAll="0"/>
    <pivotField showAll="0"/>
    <pivotField axis="axisRow" showAll="0">
      <items count="14">
        <item m="1" x="4"/>
        <item m="1" x="6"/>
        <item m="1" x="8"/>
        <item m="1" x="10"/>
        <item m="1" x="5"/>
        <item m="1" x="9"/>
        <item m="1" x="12"/>
        <item m="1" x="7"/>
        <item m="1" x="11"/>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m="1" x="3"/>
        <item m="1" x="4"/>
        <item x="1"/>
        <item m="1" x="5"/>
        <item x="0"/>
        <item m="1" x="2"/>
        <item t="default"/>
      </items>
    </pivotField>
    <pivotField showAll="0"/>
    <pivotField showAll="0"/>
    <pivotField showAll="0"/>
    <pivotField showAll="0"/>
  </pivotFields>
  <rowFields count="1">
    <field x="2"/>
  </rowFields>
  <rowItems count="5">
    <i>
      <x v="9"/>
    </i>
    <i>
      <x v="10"/>
    </i>
    <i>
      <x v="11"/>
    </i>
    <i>
      <x v="12"/>
    </i>
    <i t="grand">
      <x/>
    </i>
  </rowItems>
  <colFields count="1">
    <field x="17"/>
  </colFields>
  <colItems count="3">
    <i>
      <x v="2"/>
    </i>
    <i>
      <x v="4"/>
    </i>
    <i t="grand">
      <x/>
    </i>
  </colItems>
  <dataFields count="1">
    <dataField name="Count of Status"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D9" firstHeaderRow="1" firstDataRow="2" firstDataCol="1"/>
  <pivotFields count="22">
    <pivotField showAll="0"/>
    <pivotField showAll="0"/>
    <pivotField axis="axisRow" showAll="0">
      <items count="14">
        <item m="1" x="4"/>
        <item m="1" x="6"/>
        <item m="1" x="8"/>
        <item m="1" x="10"/>
        <item m="1" x="5"/>
        <item m="1" x="9"/>
        <item m="1" x="12"/>
        <item m="1" x="7"/>
        <item m="1" x="11"/>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m="1" x="3"/>
        <item m="1" x="4"/>
        <item x="1"/>
        <item m="1" x="5"/>
        <item x="0"/>
        <item m="1" x="2"/>
        <item t="default"/>
      </items>
    </pivotField>
    <pivotField showAll="0"/>
    <pivotField showAll="0"/>
    <pivotField showAll="0"/>
    <pivotField showAll="0"/>
  </pivotFields>
  <rowFields count="1">
    <field x="2"/>
  </rowFields>
  <rowItems count="5">
    <i>
      <x v="9"/>
    </i>
    <i>
      <x v="10"/>
    </i>
    <i>
      <x v="11"/>
    </i>
    <i>
      <x v="12"/>
    </i>
    <i t="grand">
      <x/>
    </i>
  </rowItems>
  <colFields count="1">
    <field x="17"/>
  </colFields>
  <colItems count="3">
    <i>
      <x v="2"/>
    </i>
    <i>
      <x v="4"/>
    </i>
    <i t="grand">
      <x/>
    </i>
  </colItems>
  <dataFields count="1">
    <dataField name="Count of Status"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D9" firstHeaderRow="1" firstDataRow="2" firstDataCol="1" rowPageCount="1" colPageCount="1"/>
  <pivotFields count="22">
    <pivotField axis="axisPage" showAll="0">
      <items count="5">
        <item m="1" x="2"/>
        <item m="1" x="3"/>
        <item x="0"/>
        <item x="1"/>
        <item t="default"/>
      </items>
    </pivotField>
    <pivotField showAll="0"/>
    <pivotField axis="axisRow" showAll="0">
      <items count="14">
        <item m="1" x="4"/>
        <item m="1" x="6"/>
        <item m="1" x="8"/>
        <item m="1" x="10"/>
        <item m="1" x="5"/>
        <item m="1" x="9"/>
        <item m="1" x="12"/>
        <item m="1" x="7"/>
        <item m="1" x="11"/>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m="1" x="3"/>
        <item m="1" x="4"/>
        <item x="1"/>
        <item m="1" x="5"/>
        <item x="0"/>
        <item m="1" x="2"/>
        <item t="default"/>
      </items>
    </pivotField>
    <pivotField showAll="0"/>
    <pivotField showAll="0"/>
    <pivotField showAll="0"/>
    <pivotField showAll="0"/>
  </pivotFields>
  <rowFields count="1">
    <field x="2"/>
  </rowFields>
  <rowItems count="5">
    <i>
      <x v="9"/>
    </i>
    <i>
      <x v="10"/>
    </i>
    <i>
      <x v="11"/>
    </i>
    <i>
      <x v="12"/>
    </i>
    <i t="grand">
      <x/>
    </i>
  </rowItems>
  <colFields count="1">
    <field x="17"/>
  </colFields>
  <colItems count="3">
    <i>
      <x v="2"/>
    </i>
    <i>
      <x v="4"/>
    </i>
    <i t="grand">
      <x/>
    </i>
  </colItems>
  <pageFields count="1">
    <pageField fld="0" hier="-1"/>
  </pageFields>
  <dataFields count="1">
    <dataField name="Count of Status"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V22" totalsRowShown="0">
  <autoFilter ref="A1:V22"/>
  <tableColumns count="22">
    <tableColumn id="1" name="Release"/>
    <tableColumn id="2" name="Sprint "/>
    <tableColumn id="3" name="User story"/>
    <tableColumn id="4" name="User story Description"/>
    <tableColumn id="5" name="Linked Story"/>
    <tableColumn id="6" name="Impacted Components"/>
    <tableColumn id="7" name="Test case ID"/>
    <tableColumn id="8" name="Pre-requisite" dataDxfId="10"/>
    <tableColumn id="9" name="Test Description" dataDxfId="9"/>
    <tableColumn id="10" name="Test Steps" dataDxfId="8"/>
    <tableColumn id="11" name="Expected Result" dataDxfId="7"/>
    <tableColumn id="12" name="Test actions"/>
    <tableColumn id="13" name="Test Complexity "/>
    <tableColumn id="14" name="Channel "/>
    <tableColumn id="15" name="Assigned To"/>
    <tableColumn id="16" name="Planned Execution Date" dataDxfId="6"/>
    <tableColumn id="17" name="Actual Execution Date" dataDxfId="5"/>
    <tableColumn id="18" name="Status"/>
    <tableColumn id="19" name="Defect ID"/>
    <tableColumn id="20" name="Test Data "/>
    <tableColumn id="21" name="Execution Count"/>
    <tableColumn id="22"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sqref="A1:V22"/>
    </sheetView>
  </sheetViews>
  <sheetFormatPr defaultRowHeight="15" x14ac:dyDescent="0.25"/>
  <cols>
    <col min="1" max="1" width="10.140625" customWidth="1"/>
    <col min="3" max="3" width="12.140625" customWidth="1"/>
    <col min="4" max="4" width="22.7109375" customWidth="1"/>
    <col min="5" max="5" width="14" customWidth="1"/>
    <col min="6" max="6" width="23.140625" customWidth="1"/>
    <col min="7" max="7" width="13.42578125" customWidth="1"/>
    <col min="8" max="8" width="14.85546875" customWidth="1"/>
    <col min="9" max="9" width="17.42578125" customWidth="1"/>
    <col min="10" max="10" width="12.140625" customWidth="1"/>
    <col min="11" max="11" width="17.28515625" customWidth="1"/>
    <col min="12" max="12" width="13.5703125" customWidth="1"/>
    <col min="13" max="13" width="17.85546875" customWidth="1"/>
    <col min="14" max="14" width="10.85546875" customWidth="1"/>
    <col min="15" max="15" width="13.7109375" customWidth="1"/>
    <col min="16" max="16" width="24.140625" customWidth="1"/>
    <col min="17" max="17" width="22.42578125" customWidth="1"/>
    <col min="19" max="19" width="11.28515625" customWidth="1"/>
    <col min="20" max="20" width="11.7109375" customWidth="1"/>
    <col min="21" max="21" width="17.5703125" customWidth="1"/>
    <col min="22" max="22" width="12.7109375" customWidth="1"/>
  </cols>
  <sheetData>
    <row r="1" spans="1:22" x14ac:dyDescent="0.25">
      <c r="A1" t="s">
        <v>9</v>
      </c>
      <c r="B1" t="s">
        <v>10</v>
      </c>
      <c r="C1" t="s">
        <v>20</v>
      </c>
      <c r="D1" t="s">
        <v>21</v>
      </c>
      <c r="E1" t="s">
        <v>15</v>
      </c>
      <c r="F1" t="s">
        <v>7</v>
      </c>
      <c r="G1" t="s">
        <v>40</v>
      </c>
      <c r="H1" t="s">
        <v>11</v>
      </c>
      <c r="I1" t="s">
        <v>1</v>
      </c>
      <c r="J1" t="s">
        <v>3</v>
      </c>
      <c r="K1" t="s">
        <v>5</v>
      </c>
      <c r="L1" t="s">
        <v>4</v>
      </c>
      <c r="M1" t="s">
        <v>6</v>
      </c>
      <c r="N1" t="s">
        <v>0</v>
      </c>
      <c r="O1" t="s">
        <v>67</v>
      </c>
      <c r="P1" t="s">
        <v>63</v>
      </c>
      <c r="Q1" t="s">
        <v>64</v>
      </c>
      <c r="R1" t="s">
        <v>65</v>
      </c>
      <c r="S1" t="s">
        <v>66</v>
      </c>
      <c r="T1" t="s">
        <v>68</v>
      </c>
      <c r="U1" t="s">
        <v>69</v>
      </c>
      <c r="V1" t="s">
        <v>2</v>
      </c>
    </row>
    <row r="2" spans="1:22" x14ac:dyDescent="0.25">
      <c r="A2" t="s">
        <v>12</v>
      </c>
      <c r="B2" t="s">
        <v>24</v>
      </c>
      <c r="C2" t="s">
        <v>16</v>
      </c>
      <c r="D2" t="s">
        <v>17</v>
      </c>
      <c r="E2" t="s">
        <v>18</v>
      </c>
      <c r="F2" t="s">
        <v>151</v>
      </c>
      <c r="G2" t="s">
        <v>41</v>
      </c>
      <c r="H2" s="31" t="s">
        <v>23</v>
      </c>
      <c r="I2" s="31" t="s">
        <v>160</v>
      </c>
      <c r="J2" s="31" t="s">
        <v>215</v>
      </c>
      <c r="K2" s="31" t="s">
        <v>228</v>
      </c>
      <c r="L2" t="s">
        <v>27</v>
      </c>
      <c r="N2" t="s">
        <v>8</v>
      </c>
      <c r="O2" t="s">
        <v>13</v>
      </c>
      <c r="P2" s="32">
        <v>43263</v>
      </c>
      <c r="Q2" s="32">
        <v>43263</v>
      </c>
      <c r="R2" t="s">
        <v>77</v>
      </c>
      <c r="T2">
        <v>6100014710</v>
      </c>
      <c r="U2">
        <v>1</v>
      </c>
    </row>
    <row r="3" spans="1:22" x14ac:dyDescent="0.25">
      <c r="A3" t="s">
        <v>12</v>
      </c>
      <c r="B3" t="s">
        <v>24</v>
      </c>
      <c r="C3" t="s">
        <v>16</v>
      </c>
      <c r="D3" t="s">
        <v>17</v>
      </c>
      <c r="E3" t="s">
        <v>18</v>
      </c>
      <c r="F3" t="s">
        <v>151</v>
      </c>
      <c r="G3" t="s">
        <v>42</v>
      </c>
      <c r="H3" s="31" t="s">
        <v>23</v>
      </c>
      <c r="I3" s="31" t="s">
        <v>25</v>
      </c>
      <c r="J3" s="31" t="s">
        <v>216</v>
      </c>
      <c r="K3" s="31" t="s">
        <v>228</v>
      </c>
      <c r="L3" t="s">
        <v>27</v>
      </c>
      <c r="N3" t="s">
        <v>8</v>
      </c>
      <c r="O3" t="s">
        <v>13</v>
      </c>
      <c r="P3" s="32">
        <v>43266</v>
      </c>
      <c r="Q3" s="32">
        <v>43266</v>
      </c>
      <c r="R3" t="s">
        <v>77</v>
      </c>
      <c r="T3">
        <v>6100014904</v>
      </c>
      <c r="U3">
        <v>1</v>
      </c>
    </row>
    <row r="4" spans="1:22" x14ac:dyDescent="0.25">
      <c r="A4" t="s">
        <v>12</v>
      </c>
      <c r="B4" t="s">
        <v>24</v>
      </c>
      <c r="C4" t="s">
        <v>16</v>
      </c>
      <c r="D4" t="s">
        <v>17</v>
      </c>
      <c r="E4" t="s">
        <v>18</v>
      </c>
      <c r="F4" t="s">
        <v>151</v>
      </c>
      <c r="G4" t="s">
        <v>43</v>
      </c>
      <c r="H4" s="31" t="s">
        <v>23</v>
      </c>
      <c r="I4" s="31" t="s">
        <v>165</v>
      </c>
      <c r="J4" s="31" t="s">
        <v>217</v>
      </c>
      <c r="K4" s="31" t="s">
        <v>228</v>
      </c>
      <c r="L4" t="s">
        <v>27</v>
      </c>
      <c r="N4" t="s">
        <v>8</v>
      </c>
      <c r="O4" t="s">
        <v>13</v>
      </c>
      <c r="P4" s="32">
        <v>43266</v>
      </c>
      <c r="Q4" s="32">
        <v>43266</v>
      </c>
      <c r="R4" t="s">
        <v>77</v>
      </c>
      <c r="T4">
        <v>6100014793</v>
      </c>
      <c r="U4">
        <v>1</v>
      </c>
    </row>
    <row r="5" spans="1:22" x14ac:dyDescent="0.25">
      <c r="A5" t="s">
        <v>12</v>
      </c>
      <c r="B5" t="s">
        <v>24</v>
      </c>
      <c r="C5" t="s">
        <v>16</v>
      </c>
      <c r="D5" t="s">
        <v>17</v>
      </c>
      <c r="E5" t="s">
        <v>18</v>
      </c>
      <c r="F5" t="s">
        <v>151</v>
      </c>
      <c r="G5" t="s">
        <v>44</v>
      </c>
      <c r="H5" s="31" t="s">
        <v>23</v>
      </c>
      <c r="I5" s="31" t="s">
        <v>166</v>
      </c>
      <c r="J5" s="31" t="s">
        <v>218</v>
      </c>
      <c r="K5" s="31" t="s">
        <v>228</v>
      </c>
      <c r="L5" t="s">
        <v>27</v>
      </c>
      <c r="N5" t="s">
        <v>8</v>
      </c>
      <c r="O5" t="s">
        <v>13</v>
      </c>
      <c r="P5" s="32">
        <v>43266</v>
      </c>
      <c r="Q5" s="32">
        <v>43266</v>
      </c>
      <c r="R5" t="s">
        <v>77</v>
      </c>
      <c r="T5">
        <v>6100014797</v>
      </c>
      <c r="U5">
        <v>1</v>
      </c>
    </row>
    <row r="6" spans="1:22" x14ac:dyDescent="0.25">
      <c r="A6" t="s">
        <v>12</v>
      </c>
      <c r="B6" t="s">
        <v>24</v>
      </c>
      <c r="C6" t="s">
        <v>16</v>
      </c>
      <c r="D6" t="s">
        <v>17</v>
      </c>
      <c r="E6" t="s">
        <v>18</v>
      </c>
      <c r="F6" t="s">
        <v>151</v>
      </c>
      <c r="G6" t="s">
        <v>45</v>
      </c>
      <c r="H6" s="31" t="s">
        <v>23</v>
      </c>
      <c r="I6" s="31" t="s">
        <v>167</v>
      </c>
      <c r="J6" s="31" t="s">
        <v>219</v>
      </c>
      <c r="K6" s="31" t="s">
        <v>228</v>
      </c>
      <c r="L6" t="s">
        <v>27</v>
      </c>
      <c r="N6" t="s">
        <v>8</v>
      </c>
      <c r="P6" s="32">
        <v>43265</v>
      </c>
      <c r="Q6" s="32">
        <v>43265</v>
      </c>
      <c r="R6" t="s">
        <v>77</v>
      </c>
      <c r="S6" t="s">
        <v>159</v>
      </c>
      <c r="U6">
        <v>1</v>
      </c>
    </row>
    <row r="7" spans="1:22" x14ac:dyDescent="0.25">
      <c r="A7" t="s">
        <v>12</v>
      </c>
      <c r="B7" t="s">
        <v>24</v>
      </c>
      <c r="C7" t="s">
        <v>16</v>
      </c>
      <c r="D7" t="s">
        <v>17</v>
      </c>
      <c r="E7" t="s">
        <v>18</v>
      </c>
      <c r="F7" t="s">
        <v>151</v>
      </c>
      <c r="G7" t="s">
        <v>46</v>
      </c>
      <c r="H7" s="31" t="s">
        <v>23</v>
      </c>
      <c r="I7" s="31" t="s">
        <v>168</v>
      </c>
      <c r="J7" s="31" t="s">
        <v>220</v>
      </c>
      <c r="K7" s="31" t="s">
        <v>228</v>
      </c>
      <c r="L7" t="s">
        <v>27</v>
      </c>
      <c r="N7" t="s">
        <v>8</v>
      </c>
      <c r="O7" t="s">
        <v>155</v>
      </c>
      <c r="P7" s="32">
        <v>43265</v>
      </c>
      <c r="Q7" s="32">
        <v>43265</v>
      </c>
      <c r="R7" t="s">
        <v>77</v>
      </c>
      <c r="T7">
        <v>6100015073</v>
      </c>
      <c r="U7">
        <v>1</v>
      </c>
    </row>
    <row r="8" spans="1:22" x14ac:dyDescent="0.25">
      <c r="A8" t="s">
        <v>12</v>
      </c>
      <c r="B8" t="s">
        <v>24</v>
      </c>
      <c r="C8" t="s">
        <v>16</v>
      </c>
      <c r="D8" t="s">
        <v>17</v>
      </c>
      <c r="E8" t="s">
        <v>18</v>
      </c>
      <c r="F8" t="s">
        <v>151</v>
      </c>
      <c r="G8" t="s">
        <v>47</v>
      </c>
      <c r="H8" s="31" t="s">
        <v>23</v>
      </c>
      <c r="I8" s="31" t="s">
        <v>169</v>
      </c>
      <c r="J8" s="31" t="s">
        <v>221</v>
      </c>
      <c r="K8" s="31" t="s">
        <v>229</v>
      </c>
      <c r="L8" t="s">
        <v>27</v>
      </c>
      <c r="N8" t="s">
        <v>8</v>
      </c>
      <c r="O8" t="s">
        <v>13</v>
      </c>
      <c r="P8" s="32">
        <v>43264</v>
      </c>
      <c r="Q8" s="32">
        <v>43264</v>
      </c>
      <c r="R8" t="s">
        <v>77</v>
      </c>
      <c r="T8">
        <v>6100014692</v>
      </c>
      <c r="U8">
        <v>1</v>
      </c>
    </row>
    <row r="9" spans="1:22" x14ac:dyDescent="0.25">
      <c r="A9" t="s">
        <v>12</v>
      </c>
      <c r="B9" t="s">
        <v>24</v>
      </c>
      <c r="C9" t="s">
        <v>16</v>
      </c>
      <c r="D9" t="s">
        <v>17</v>
      </c>
      <c r="E9" t="s">
        <v>18</v>
      </c>
      <c r="F9" t="s">
        <v>151</v>
      </c>
      <c r="G9" t="s">
        <v>48</v>
      </c>
      <c r="H9" s="31" t="s">
        <v>23</v>
      </c>
      <c r="I9" s="31" t="s">
        <v>170</v>
      </c>
      <c r="J9" s="31" t="s">
        <v>222</v>
      </c>
      <c r="K9" s="31" t="s">
        <v>229</v>
      </c>
      <c r="L9" t="s">
        <v>27</v>
      </c>
      <c r="N9" t="s">
        <v>8</v>
      </c>
      <c r="O9" t="s">
        <v>155</v>
      </c>
      <c r="P9" s="32">
        <v>43264</v>
      </c>
      <c r="Q9" s="32">
        <v>43264</v>
      </c>
      <c r="R9" t="s">
        <v>77</v>
      </c>
      <c r="T9">
        <v>6100015090</v>
      </c>
      <c r="U9">
        <v>1</v>
      </c>
    </row>
    <row r="10" spans="1:22" x14ac:dyDescent="0.25">
      <c r="A10" t="s">
        <v>12</v>
      </c>
      <c r="B10" t="s">
        <v>24</v>
      </c>
      <c r="C10" t="s">
        <v>16</v>
      </c>
      <c r="D10" t="s">
        <v>17</v>
      </c>
      <c r="E10" t="s">
        <v>18</v>
      </c>
      <c r="F10" t="s">
        <v>151</v>
      </c>
      <c r="G10" t="s">
        <v>49</v>
      </c>
      <c r="H10" s="31" t="s">
        <v>23</v>
      </c>
      <c r="I10" s="31" t="s">
        <v>171</v>
      </c>
      <c r="J10" s="31" t="s">
        <v>223</v>
      </c>
      <c r="K10" s="31" t="s">
        <v>229</v>
      </c>
      <c r="L10" t="s">
        <v>27</v>
      </c>
      <c r="N10" t="s">
        <v>8</v>
      </c>
      <c r="O10" t="s">
        <v>155</v>
      </c>
      <c r="P10" s="32">
        <v>43263</v>
      </c>
      <c r="Q10" s="32">
        <v>43263</v>
      </c>
      <c r="R10" t="s">
        <v>77</v>
      </c>
      <c r="T10">
        <v>6100015091</v>
      </c>
      <c r="U10">
        <v>1</v>
      </c>
    </row>
    <row r="11" spans="1:22" x14ac:dyDescent="0.25">
      <c r="A11" t="s">
        <v>12</v>
      </c>
      <c r="B11" t="s">
        <v>24</v>
      </c>
      <c r="C11" t="s">
        <v>16</v>
      </c>
      <c r="D11" t="s">
        <v>17</v>
      </c>
      <c r="E11" t="s">
        <v>18</v>
      </c>
      <c r="F11" t="s">
        <v>151</v>
      </c>
      <c r="G11" t="s">
        <v>50</v>
      </c>
      <c r="H11" s="31" t="s">
        <v>23</v>
      </c>
      <c r="I11" s="31" t="s">
        <v>172</v>
      </c>
      <c r="J11" s="31" t="s">
        <v>224</v>
      </c>
      <c r="K11" s="31" t="s">
        <v>229</v>
      </c>
      <c r="L11" t="s">
        <v>27</v>
      </c>
      <c r="N11" t="s">
        <v>8</v>
      </c>
      <c r="O11" t="s">
        <v>155</v>
      </c>
      <c r="P11" s="32">
        <v>43263</v>
      </c>
      <c r="Q11" s="32">
        <v>43263</v>
      </c>
      <c r="R11" t="s">
        <v>77</v>
      </c>
      <c r="T11">
        <v>6100015096</v>
      </c>
      <c r="U11">
        <v>1</v>
      </c>
    </row>
    <row r="12" spans="1:22" x14ac:dyDescent="0.25">
      <c r="A12" t="s">
        <v>12</v>
      </c>
      <c r="B12" t="s">
        <v>24</v>
      </c>
      <c r="C12" t="s">
        <v>16</v>
      </c>
      <c r="D12" t="s">
        <v>17</v>
      </c>
      <c r="E12" t="s">
        <v>18</v>
      </c>
      <c r="F12" t="s">
        <v>151</v>
      </c>
      <c r="G12" t="s">
        <v>51</v>
      </c>
      <c r="H12" s="31" t="s">
        <v>23</v>
      </c>
      <c r="I12" s="31" t="s">
        <v>173</v>
      </c>
      <c r="J12" s="31" t="s">
        <v>225</v>
      </c>
      <c r="K12" s="31" t="s">
        <v>230</v>
      </c>
      <c r="L12" t="s">
        <v>27</v>
      </c>
      <c r="N12" t="s">
        <v>8</v>
      </c>
      <c r="O12" t="s">
        <v>155</v>
      </c>
      <c r="P12" s="32">
        <v>43263</v>
      </c>
      <c r="Q12" s="32">
        <v>43263</v>
      </c>
      <c r="R12" t="s">
        <v>77</v>
      </c>
      <c r="U12">
        <v>1</v>
      </c>
    </row>
    <row r="13" spans="1:22" x14ac:dyDescent="0.25">
      <c r="A13" t="s">
        <v>12</v>
      </c>
      <c r="B13" t="s">
        <v>24</v>
      </c>
      <c r="C13" t="s">
        <v>16</v>
      </c>
      <c r="D13" t="s">
        <v>17</v>
      </c>
      <c r="E13" t="s">
        <v>18</v>
      </c>
      <c r="F13" t="s">
        <v>151</v>
      </c>
      <c r="G13" t="s">
        <v>52</v>
      </c>
      <c r="H13" s="31" t="s">
        <v>23</v>
      </c>
      <c r="I13" s="31" t="s">
        <v>174</v>
      </c>
      <c r="J13" s="31" t="s">
        <v>226</v>
      </c>
      <c r="K13" s="31" t="s">
        <v>228</v>
      </c>
      <c r="L13" t="s">
        <v>27</v>
      </c>
      <c r="N13" t="s">
        <v>8</v>
      </c>
      <c r="O13" t="s">
        <v>155</v>
      </c>
      <c r="P13" s="32">
        <v>43271</v>
      </c>
      <c r="Q13" s="32">
        <v>43271</v>
      </c>
      <c r="R13" t="s">
        <v>77</v>
      </c>
      <c r="S13" t="s">
        <v>161</v>
      </c>
      <c r="T13">
        <v>6100015202</v>
      </c>
      <c r="U13">
        <v>1</v>
      </c>
    </row>
    <row r="14" spans="1:22" x14ac:dyDescent="0.25">
      <c r="A14" t="s">
        <v>12</v>
      </c>
      <c r="B14" t="s">
        <v>24</v>
      </c>
      <c r="C14" t="s">
        <v>16</v>
      </c>
      <c r="D14" t="s">
        <v>17</v>
      </c>
      <c r="E14" t="s">
        <v>18</v>
      </c>
      <c r="F14" t="s">
        <v>151</v>
      </c>
      <c r="G14" t="s">
        <v>53</v>
      </c>
      <c r="H14" s="31" t="s">
        <v>23</v>
      </c>
      <c r="I14" s="31" t="s">
        <v>175</v>
      </c>
      <c r="J14" s="31" t="s">
        <v>227</v>
      </c>
      <c r="K14" s="31" t="s">
        <v>228</v>
      </c>
      <c r="L14" t="s">
        <v>27</v>
      </c>
      <c r="N14" t="s">
        <v>8</v>
      </c>
      <c r="O14" t="s">
        <v>155</v>
      </c>
      <c r="P14" s="32">
        <v>43269</v>
      </c>
      <c r="Q14" s="32">
        <v>43269</v>
      </c>
      <c r="R14" t="s">
        <v>77</v>
      </c>
      <c r="T14">
        <v>6100015299</v>
      </c>
    </row>
    <row r="15" spans="1:22" ht="409.5" x14ac:dyDescent="0.25">
      <c r="A15" t="s">
        <v>12</v>
      </c>
      <c r="B15" t="s">
        <v>24</v>
      </c>
      <c r="C15" t="s">
        <v>16</v>
      </c>
      <c r="D15" t="s">
        <v>17</v>
      </c>
      <c r="E15" t="s">
        <v>18</v>
      </c>
      <c r="F15" t="s">
        <v>151</v>
      </c>
      <c r="G15" t="s">
        <v>54</v>
      </c>
      <c r="H15" s="31" t="s">
        <v>23</v>
      </c>
      <c r="I15" s="31" t="s">
        <v>176</v>
      </c>
      <c r="J15" s="31" t="s">
        <v>217</v>
      </c>
      <c r="K15" s="31" t="s">
        <v>228</v>
      </c>
      <c r="L15" t="s">
        <v>27</v>
      </c>
      <c r="N15" t="s">
        <v>8</v>
      </c>
      <c r="O15" t="s">
        <v>155</v>
      </c>
      <c r="P15" s="32">
        <v>43269</v>
      </c>
      <c r="Q15" s="32">
        <v>43269</v>
      </c>
      <c r="R15" t="s">
        <v>77</v>
      </c>
      <c r="T15">
        <v>6100015292</v>
      </c>
    </row>
    <row r="16" spans="1:22" ht="409.5" x14ac:dyDescent="0.25">
      <c r="A16" t="s">
        <v>12</v>
      </c>
      <c r="B16" t="s">
        <v>24</v>
      </c>
      <c r="C16" t="s">
        <v>16</v>
      </c>
      <c r="D16" t="s">
        <v>17</v>
      </c>
      <c r="E16" t="s">
        <v>18</v>
      </c>
      <c r="F16" t="s">
        <v>151</v>
      </c>
      <c r="G16" t="s">
        <v>55</v>
      </c>
      <c r="H16" s="31" t="s">
        <v>23</v>
      </c>
      <c r="I16" s="31" t="s">
        <v>22</v>
      </c>
      <c r="J16" s="31" t="s">
        <v>218</v>
      </c>
      <c r="K16" s="31" t="s">
        <v>228</v>
      </c>
      <c r="L16" t="s">
        <v>27</v>
      </c>
      <c r="N16" t="s">
        <v>8</v>
      </c>
      <c r="O16" t="s">
        <v>155</v>
      </c>
      <c r="P16" s="32">
        <v>43265</v>
      </c>
      <c r="Q16" s="32">
        <v>43265</v>
      </c>
      <c r="R16" t="s">
        <v>77</v>
      </c>
      <c r="U16">
        <v>1</v>
      </c>
    </row>
    <row r="17" spans="1:21" ht="409.5" x14ac:dyDescent="0.25">
      <c r="A17" t="s">
        <v>12</v>
      </c>
      <c r="B17" t="s">
        <v>24</v>
      </c>
      <c r="C17" t="s">
        <v>16</v>
      </c>
      <c r="D17" t="s">
        <v>17</v>
      </c>
      <c r="E17" t="s">
        <v>18</v>
      </c>
      <c r="F17" t="s">
        <v>151</v>
      </c>
      <c r="G17" t="s">
        <v>56</v>
      </c>
      <c r="H17" s="31" t="s">
        <v>23</v>
      </c>
      <c r="I17" s="31" t="s">
        <v>177</v>
      </c>
      <c r="J17" s="31" t="s">
        <v>219</v>
      </c>
      <c r="K17" s="31" t="s">
        <v>228</v>
      </c>
      <c r="L17" t="s">
        <v>27</v>
      </c>
      <c r="N17" t="s">
        <v>8</v>
      </c>
      <c r="O17" t="s">
        <v>155</v>
      </c>
      <c r="P17" s="32">
        <v>43271</v>
      </c>
      <c r="Q17" s="32">
        <v>43271</v>
      </c>
      <c r="R17" t="s">
        <v>77</v>
      </c>
      <c r="T17">
        <v>6100015303</v>
      </c>
      <c r="U17">
        <v>1</v>
      </c>
    </row>
    <row r="18" spans="1:21" ht="409.5" x14ac:dyDescent="0.25">
      <c r="A18" t="s">
        <v>12</v>
      </c>
      <c r="B18" t="s">
        <v>24</v>
      </c>
      <c r="C18" t="s">
        <v>16</v>
      </c>
      <c r="D18" t="s">
        <v>17</v>
      </c>
      <c r="E18" t="s">
        <v>18</v>
      </c>
      <c r="F18" t="s">
        <v>151</v>
      </c>
      <c r="G18" t="s">
        <v>57</v>
      </c>
      <c r="H18" s="31" t="s">
        <v>23</v>
      </c>
      <c r="I18" s="31" t="s">
        <v>178</v>
      </c>
      <c r="J18" s="31" t="s">
        <v>220</v>
      </c>
      <c r="K18" s="31" t="s">
        <v>228</v>
      </c>
      <c r="L18" t="s">
        <v>27</v>
      </c>
      <c r="N18" t="s">
        <v>8</v>
      </c>
      <c r="O18" t="s">
        <v>155</v>
      </c>
      <c r="P18" s="32">
        <v>43269</v>
      </c>
      <c r="Q18" s="32">
        <v>43269</v>
      </c>
      <c r="R18" t="s">
        <v>77</v>
      </c>
      <c r="T18">
        <v>6100015193</v>
      </c>
    </row>
    <row r="19" spans="1:21" ht="409.5" x14ac:dyDescent="0.25">
      <c r="A19" t="s">
        <v>12</v>
      </c>
      <c r="B19" t="s">
        <v>24</v>
      </c>
      <c r="C19" t="s">
        <v>16</v>
      </c>
      <c r="D19" t="s">
        <v>17</v>
      </c>
      <c r="E19" t="s">
        <v>18</v>
      </c>
      <c r="F19" t="s">
        <v>151</v>
      </c>
      <c r="G19" t="s">
        <v>58</v>
      </c>
      <c r="H19" s="31" t="s">
        <v>23</v>
      </c>
      <c r="I19" s="31" t="s">
        <v>179</v>
      </c>
      <c r="J19" s="31" t="s">
        <v>221</v>
      </c>
      <c r="K19" s="31" t="s">
        <v>229</v>
      </c>
      <c r="L19" t="s">
        <v>27</v>
      </c>
      <c r="N19" t="s">
        <v>8</v>
      </c>
      <c r="O19" t="s">
        <v>155</v>
      </c>
      <c r="P19" s="32">
        <v>43269</v>
      </c>
      <c r="Q19" s="32">
        <v>43269</v>
      </c>
      <c r="R19" t="s">
        <v>77</v>
      </c>
      <c r="T19">
        <v>6100015197</v>
      </c>
    </row>
    <row r="20" spans="1:21" ht="409.5" x14ac:dyDescent="0.25">
      <c r="A20" t="s">
        <v>12</v>
      </c>
      <c r="B20" t="s">
        <v>24</v>
      </c>
      <c r="C20" t="s">
        <v>16</v>
      </c>
      <c r="D20" t="s">
        <v>17</v>
      </c>
      <c r="E20" t="s">
        <v>18</v>
      </c>
      <c r="F20" t="s">
        <v>151</v>
      </c>
      <c r="G20" t="s">
        <v>59</v>
      </c>
      <c r="H20" s="31" t="s">
        <v>23</v>
      </c>
      <c r="I20" s="31" t="s">
        <v>180</v>
      </c>
      <c r="J20" s="31" t="s">
        <v>222</v>
      </c>
      <c r="K20" s="31" t="s">
        <v>229</v>
      </c>
      <c r="L20" t="s">
        <v>27</v>
      </c>
      <c r="N20" t="s">
        <v>8</v>
      </c>
      <c r="O20" t="s">
        <v>13</v>
      </c>
      <c r="R20" t="s">
        <v>77</v>
      </c>
      <c r="S20" t="s">
        <v>240</v>
      </c>
    </row>
    <row r="21" spans="1:21" ht="409.5" x14ac:dyDescent="0.25">
      <c r="A21" t="s">
        <v>12</v>
      </c>
      <c r="B21" t="s">
        <v>24</v>
      </c>
      <c r="C21" t="s">
        <v>16</v>
      </c>
      <c r="D21" t="s">
        <v>17</v>
      </c>
      <c r="E21" t="s">
        <v>18</v>
      </c>
      <c r="F21" t="s">
        <v>151</v>
      </c>
      <c r="G21" t="s">
        <v>60</v>
      </c>
      <c r="H21" s="31" t="s">
        <v>23</v>
      </c>
      <c r="I21" s="31" t="s">
        <v>181</v>
      </c>
      <c r="J21" s="31" t="s">
        <v>223</v>
      </c>
      <c r="K21" s="31" t="s">
        <v>229</v>
      </c>
      <c r="L21" t="s">
        <v>27</v>
      </c>
      <c r="N21" t="s">
        <v>8</v>
      </c>
      <c r="O21" t="s">
        <v>155</v>
      </c>
      <c r="P21" s="32">
        <v>43266</v>
      </c>
      <c r="Q21" s="32">
        <v>43266</v>
      </c>
      <c r="R21" t="s">
        <v>77</v>
      </c>
      <c r="T21">
        <v>6100015202</v>
      </c>
      <c r="U21">
        <v>1</v>
      </c>
    </row>
    <row r="22" spans="1:21" ht="409.5" x14ac:dyDescent="0.25">
      <c r="A22" t="s">
        <v>12</v>
      </c>
      <c r="B22" t="s">
        <v>24</v>
      </c>
      <c r="C22" t="s">
        <v>16</v>
      </c>
      <c r="D22" t="s">
        <v>17</v>
      </c>
      <c r="E22" t="s">
        <v>18</v>
      </c>
      <c r="F22" t="s">
        <v>151</v>
      </c>
      <c r="G22" t="s">
        <v>61</v>
      </c>
      <c r="H22" s="31" t="s">
        <v>23</v>
      </c>
      <c r="I22" s="31" t="s">
        <v>182</v>
      </c>
      <c r="J22" s="31" t="s">
        <v>224</v>
      </c>
      <c r="K22" s="31" t="s">
        <v>229</v>
      </c>
      <c r="L22" t="s">
        <v>27</v>
      </c>
      <c r="N22" t="s">
        <v>8</v>
      </c>
      <c r="O22" t="s">
        <v>155</v>
      </c>
      <c r="P22" s="32">
        <v>43266</v>
      </c>
      <c r="Q22" s="32">
        <v>43266</v>
      </c>
      <c r="R22" t="s">
        <v>77</v>
      </c>
      <c r="T22">
        <v>6100015204</v>
      </c>
      <c r="U22">
        <v>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E6" sqref="E6"/>
    </sheetView>
  </sheetViews>
  <sheetFormatPr defaultColWidth="13.140625" defaultRowHeight="15" customHeigh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B6" sqref="B6"/>
    </sheetView>
  </sheetViews>
  <sheetFormatPr defaultRowHeight="15" x14ac:dyDescent="0.25"/>
  <cols>
    <col min="1" max="1" width="15.5703125" bestFit="1" customWidth="1"/>
    <col min="2" max="2" width="16.28515625" bestFit="1" customWidth="1"/>
    <col min="3" max="3" width="7.140625" bestFit="1" customWidth="1"/>
    <col min="4" max="7" width="11.28515625" bestFit="1" customWidth="1"/>
    <col min="8" max="10" width="8.28515625" customWidth="1"/>
    <col min="11" max="11" width="10.7109375" customWidth="1"/>
    <col min="12" max="12" width="11.28515625" customWidth="1"/>
    <col min="13" max="13" width="28.85546875" bestFit="1" customWidth="1"/>
  </cols>
  <sheetData>
    <row r="3" spans="1:4" x14ac:dyDescent="0.25">
      <c r="A3" s="22" t="s">
        <v>238</v>
      </c>
      <c r="B3" s="22" t="s">
        <v>89</v>
      </c>
    </row>
    <row r="4" spans="1:4" x14ac:dyDescent="0.25">
      <c r="A4" s="27" t="s">
        <v>87</v>
      </c>
      <c r="B4" s="24" t="s">
        <v>243</v>
      </c>
      <c r="C4" s="24" t="s">
        <v>77</v>
      </c>
      <c r="D4" s="1" t="s">
        <v>88</v>
      </c>
    </row>
    <row r="5" spans="1:4" x14ac:dyDescent="0.25">
      <c r="A5" s="25" t="s">
        <v>162</v>
      </c>
      <c r="B5" s="26"/>
      <c r="C5" s="26">
        <v>35</v>
      </c>
      <c r="D5" s="26">
        <v>35</v>
      </c>
    </row>
    <row r="6" spans="1:4" x14ac:dyDescent="0.25">
      <c r="A6" s="25" t="s">
        <v>347</v>
      </c>
      <c r="B6" s="26"/>
      <c r="C6" s="26">
        <v>17</v>
      </c>
      <c r="D6" s="26">
        <v>17</v>
      </c>
    </row>
    <row r="7" spans="1:4" x14ac:dyDescent="0.25">
      <c r="A7" s="25" t="s">
        <v>351</v>
      </c>
      <c r="B7" s="26"/>
      <c r="C7" s="26">
        <v>8</v>
      </c>
      <c r="D7" s="26">
        <v>8</v>
      </c>
    </row>
    <row r="8" spans="1:4" x14ac:dyDescent="0.25">
      <c r="A8" s="25" t="s">
        <v>391</v>
      </c>
      <c r="B8" s="26">
        <v>2</v>
      </c>
      <c r="C8" s="26">
        <v>6</v>
      </c>
      <c r="D8" s="26">
        <v>8</v>
      </c>
    </row>
    <row r="9" spans="1:4" x14ac:dyDescent="0.25">
      <c r="A9" s="25" t="s">
        <v>88</v>
      </c>
      <c r="B9" s="26">
        <v>2</v>
      </c>
      <c r="C9" s="26">
        <v>66</v>
      </c>
      <c r="D9" s="26">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1" sqref="B11"/>
    </sheetView>
  </sheetViews>
  <sheetFormatPr defaultRowHeight="15" x14ac:dyDescent="0.25"/>
  <cols>
    <col min="1" max="1" width="22.42578125" customWidth="1"/>
    <col min="2" max="2" width="16.28515625" customWidth="1"/>
    <col min="3" max="3" width="7.140625" bestFit="1" customWidth="1"/>
    <col min="4" max="7" width="11.28515625" bestFit="1" customWidth="1"/>
  </cols>
  <sheetData>
    <row r="1" spans="1:4" x14ac:dyDescent="0.25">
      <c r="A1" s="22" t="s">
        <v>10</v>
      </c>
      <c r="B1" s="24" t="s">
        <v>237</v>
      </c>
    </row>
    <row r="2" spans="1:4" x14ac:dyDescent="0.25">
      <c r="A2" s="22" t="s">
        <v>63</v>
      </c>
      <c r="B2" s="24" t="s">
        <v>237</v>
      </c>
    </row>
    <row r="4" spans="1:4" x14ac:dyDescent="0.25">
      <c r="A4" s="22" t="s">
        <v>90</v>
      </c>
      <c r="B4" s="22" t="s">
        <v>89</v>
      </c>
    </row>
    <row r="5" spans="1:4" x14ac:dyDescent="0.25">
      <c r="A5" s="22" t="s">
        <v>87</v>
      </c>
      <c r="B5" s="24" t="s">
        <v>243</v>
      </c>
      <c r="C5" s="24" t="s">
        <v>77</v>
      </c>
      <c r="D5" s="24" t="s">
        <v>88</v>
      </c>
    </row>
    <row r="6" spans="1:4" x14ac:dyDescent="0.25">
      <c r="A6" s="28" t="s">
        <v>162</v>
      </c>
      <c r="B6" s="29"/>
      <c r="C6" s="29">
        <v>35</v>
      </c>
      <c r="D6" s="29">
        <v>35</v>
      </c>
    </row>
    <row r="7" spans="1:4" x14ac:dyDescent="0.25">
      <c r="A7" s="28" t="s">
        <v>347</v>
      </c>
      <c r="B7" s="29"/>
      <c r="C7" s="29">
        <v>17</v>
      </c>
      <c r="D7" s="29">
        <v>17</v>
      </c>
    </row>
    <row r="8" spans="1:4" x14ac:dyDescent="0.25">
      <c r="A8" s="28" t="s">
        <v>351</v>
      </c>
      <c r="B8" s="29"/>
      <c r="C8" s="29">
        <v>8</v>
      </c>
      <c r="D8" s="29">
        <v>8</v>
      </c>
    </row>
    <row r="9" spans="1:4" x14ac:dyDescent="0.25">
      <c r="A9" s="28" t="s">
        <v>391</v>
      </c>
      <c r="B9" s="29">
        <v>2</v>
      </c>
      <c r="C9" s="29">
        <v>6</v>
      </c>
      <c r="D9" s="29">
        <v>8</v>
      </c>
    </row>
    <row r="10" spans="1:4" x14ac:dyDescent="0.25">
      <c r="A10" s="28" t="s">
        <v>88</v>
      </c>
      <c r="B10" s="29">
        <v>2</v>
      </c>
      <c r="C10" s="29">
        <v>66</v>
      </c>
      <c r="D10" s="29">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G5" sqref="G5"/>
    </sheetView>
  </sheetViews>
  <sheetFormatPr defaultRowHeight="15" x14ac:dyDescent="0.25"/>
  <cols>
    <col min="1" max="1" width="14.5703125" customWidth="1"/>
    <col min="2" max="2" width="16.28515625" bestFit="1" customWidth="1"/>
    <col min="3" max="3" width="7.140625" bestFit="1" customWidth="1"/>
    <col min="4" max="7" width="11.28515625" bestFit="1" customWidth="1"/>
  </cols>
  <sheetData>
    <row r="3" spans="1:4" x14ac:dyDescent="0.25">
      <c r="A3" s="22" t="s">
        <v>90</v>
      </c>
      <c r="B3" s="22" t="s">
        <v>89</v>
      </c>
    </row>
    <row r="4" spans="1:4" x14ac:dyDescent="0.25">
      <c r="A4" s="22" t="s">
        <v>87</v>
      </c>
      <c r="B4" s="24" t="s">
        <v>243</v>
      </c>
      <c r="C4" s="24" t="s">
        <v>77</v>
      </c>
      <c r="D4" s="24" t="s">
        <v>88</v>
      </c>
    </row>
    <row r="5" spans="1:4" x14ac:dyDescent="0.25">
      <c r="A5" s="28" t="s">
        <v>162</v>
      </c>
      <c r="B5" s="29"/>
      <c r="C5" s="29">
        <v>35</v>
      </c>
      <c r="D5" s="29">
        <v>35</v>
      </c>
    </row>
    <row r="6" spans="1:4" x14ac:dyDescent="0.25">
      <c r="A6" s="28" t="s">
        <v>347</v>
      </c>
      <c r="B6" s="29"/>
      <c r="C6" s="29">
        <v>17</v>
      </c>
      <c r="D6" s="29">
        <v>17</v>
      </c>
    </row>
    <row r="7" spans="1:4" x14ac:dyDescent="0.25">
      <c r="A7" s="28" t="s">
        <v>351</v>
      </c>
      <c r="B7" s="29"/>
      <c r="C7" s="29">
        <v>8</v>
      </c>
      <c r="D7" s="29">
        <v>8</v>
      </c>
    </row>
    <row r="8" spans="1:4" x14ac:dyDescent="0.25">
      <c r="A8" s="28" t="s">
        <v>391</v>
      </c>
      <c r="B8" s="29">
        <v>2</v>
      </c>
      <c r="C8" s="29">
        <v>6</v>
      </c>
      <c r="D8" s="29">
        <v>8</v>
      </c>
    </row>
    <row r="9" spans="1:4" x14ac:dyDescent="0.25">
      <c r="A9" s="28" t="s">
        <v>88</v>
      </c>
      <c r="B9" s="29">
        <v>2</v>
      </c>
      <c r="C9" s="29">
        <v>66</v>
      </c>
      <c r="D9" s="29">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F5" sqref="F5"/>
    </sheetView>
  </sheetViews>
  <sheetFormatPr defaultRowHeight="15" x14ac:dyDescent="0.25"/>
  <cols>
    <col min="1" max="1" width="14.5703125" bestFit="1" customWidth="1"/>
    <col min="2" max="2" width="16.28515625" bestFit="1" customWidth="1"/>
    <col min="3" max="3" width="7.140625" bestFit="1" customWidth="1"/>
    <col min="4" max="7" width="11.28515625" bestFit="1" customWidth="1"/>
  </cols>
  <sheetData>
    <row r="3" spans="1:4" x14ac:dyDescent="0.25">
      <c r="A3" s="22" t="s">
        <v>90</v>
      </c>
      <c r="B3" s="22" t="s">
        <v>89</v>
      </c>
    </row>
    <row r="4" spans="1:4" x14ac:dyDescent="0.25">
      <c r="A4" s="22" t="s">
        <v>87</v>
      </c>
      <c r="B4" s="24" t="s">
        <v>243</v>
      </c>
      <c r="C4" s="24" t="s">
        <v>77</v>
      </c>
      <c r="D4" s="24" t="s">
        <v>88</v>
      </c>
    </row>
    <row r="5" spans="1:4" x14ac:dyDescent="0.25">
      <c r="A5" s="28" t="s">
        <v>162</v>
      </c>
      <c r="B5" s="29"/>
      <c r="C5" s="29">
        <v>35</v>
      </c>
      <c r="D5" s="29">
        <v>35</v>
      </c>
    </row>
    <row r="6" spans="1:4" x14ac:dyDescent="0.25">
      <c r="A6" s="28" t="s">
        <v>347</v>
      </c>
      <c r="B6" s="29"/>
      <c r="C6" s="29">
        <v>17</v>
      </c>
      <c r="D6" s="29">
        <v>17</v>
      </c>
    </row>
    <row r="7" spans="1:4" x14ac:dyDescent="0.25">
      <c r="A7" s="28" t="s">
        <v>351</v>
      </c>
      <c r="B7" s="29"/>
      <c r="C7" s="29">
        <v>8</v>
      </c>
      <c r="D7" s="29">
        <v>8</v>
      </c>
    </row>
    <row r="8" spans="1:4" x14ac:dyDescent="0.25">
      <c r="A8" s="28" t="s">
        <v>391</v>
      </c>
      <c r="B8" s="29">
        <v>2</v>
      </c>
      <c r="C8" s="29">
        <v>6</v>
      </c>
      <c r="D8" s="29">
        <v>8</v>
      </c>
    </row>
    <row r="9" spans="1:4" x14ac:dyDescent="0.25">
      <c r="A9" s="28" t="s">
        <v>88</v>
      </c>
      <c r="B9" s="29">
        <v>2</v>
      </c>
      <c r="C9" s="29">
        <v>66</v>
      </c>
      <c r="D9" s="29">
        <v>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F14" sqref="F14"/>
    </sheetView>
  </sheetViews>
  <sheetFormatPr defaultRowHeight="15" x14ac:dyDescent="0.25"/>
  <cols>
    <col min="1" max="1" width="14.5703125" customWidth="1"/>
    <col min="2" max="2" width="16.28515625" customWidth="1"/>
    <col min="3" max="3" width="7.140625" bestFit="1" customWidth="1"/>
    <col min="4" max="6" width="11.28515625" bestFit="1" customWidth="1"/>
  </cols>
  <sheetData>
    <row r="1" spans="1:4" x14ac:dyDescent="0.25">
      <c r="A1" s="22" t="s">
        <v>9</v>
      </c>
      <c r="B1" s="24" t="s">
        <v>237</v>
      </c>
    </row>
    <row r="3" spans="1:4" x14ac:dyDescent="0.25">
      <c r="A3" s="22" t="s">
        <v>90</v>
      </c>
      <c r="B3" s="22" t="s">
        <v>89</v>
      </c>
    </row>
    <row r="4" spans="1:4" x14ac:dyDescent="0.25">
      <c r="A4" s="22" t="s">
        <v>87</v>
      </c>
      <c r="B4" s="24" t="s">
        <v>243</v>
      </c>
      <c r="C4" s="24" t="s">
        <v>77</v>
      </c>
      <c r="D4" s="24" t="s">
        <v>88</v>
      </c>
    </row>
    <row r="5" spans="1:4" x14ac:dyDescent="0.25">
      <c r="A5" s="28" t="s">
        <v>162</v>
      </c>
      <c r="B5" s="29"/>
      <c r="C5" s="29">
        <v>35</v>
      </c>
      <c r="D5" s="29">
        <v>35</v>
      </c>
    </row>
    <row r="6" spans="1:4" x14ac:dyDescent="0.25">
      <c r="A6" s="28" t="s">
        <v>347</v>
      </c>
      <c r="B6" s="29"/>
      <c r="C6" s="29">
        <v>17</v>
      </c>
      <c r="D6" s="29">
        <v>17</v>
      </c>
    </row>
    <row r="7" spans="1:4" x14ac:dyDescent="0.25">
      <c r="A7" s="28" t="s">
        <v>351</v>
      </c>
      <c r="B7" s="29"/>
      <c r="C7" s="29">
        <v>8</v>
      </c>
      <c r="D7" s="29">
        <v>8</v>
      </c>
    </row>
    <row r="8" spans="1:4" x14ac:dyDescent="0.25">
      <c r="A8" s="28" t="s">
        <v>391</v>
      </c>
      <c r="B8" s="29">
        <v>2</v>
      </c>
      <c r="C8" s="29">
        <v>6</v>
      </c>
      <c r="D8" s="29">
        <v>8</v>
      </c>
    </row>
    <row r="9" spans="1:4" x14ac:dyDescent="0.25">
      <c r="A9" s="28" t="s">
        <v>88</v>
      </c>
      <c r="B9" s="29">
        <v>2</v>
      </c>
      <c r="C9" s="29">
        <v>66</v>
      </c>
      <c r="D9" s="29">
        <v>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69"/>
  <sheetViews>
    <sheetView showGridLines="0" tabSelected="1" topLeftCell="F1" zoomScale="85" zoomScaleNormal="85" workbookViewId="0">
      <selection activeCell="G2" sqref="G2:G34"/>
    </sheetView>
  </sheetViews>
  <sheetFormatPr defaultColWidth="31.5703125" defaultRowHeight="15" x14ac:dyDescent="0.25"/>
  <cols>
    <col min="1" max="6" width="31.5703125" style="53"/>
    <col min="7" max="7" width="14.7109375" style="53" customWidth="1"/>
    <col min="8" max="11" width="31.5703125" style="53"/>
    <col min="12" max="13" width="0" style="53" hidden="1" customWidth="1"/>
    <col min="14" max="14" width="31.5703125" style="53"/>
    <col min="15" max="17" width="31.5703125" style="53" hidden="1" customWidth="1"/>
    <col min="18" max="16384" width="31.5703125" style="53"/>
  </cols>
  <sheetData>
    <row r="1" spans="1:22" s="2" customFormat="1" x14ac:dyDescent="0.25">
      <c r="A1" s="43" t="s">
        <v>9</v>
      </c>
      <c r="B1" s="43" t="s">
        <v>10</v>
      </c>
      <c r="C1" s="43" t="s">
        <v>20</v>
      </c>
      <c r="D1" s="43" t="s">
        <v>21</v>
      </c>
      <c r="E1" s="43" t="s">
        <v>15</v>
      </c>
      <c r="F1" s="43" t="s">
        <v>7</v>
      </c>
      <c r="G1" s="44" t="s">
        <v>40</v>
      </c>
      <c r="H1" s="43" t="s">
        <v>11</v>
      </c>
      <c r="I1" s="44" t="s">
        <v>1</v>
      </c>
      <c r="J1" s="44" t="s">
        <v>3</v>
      </c>
      <c r="K1" s="44" t="s">
        <v>5</v>
      </c>
      <c r="L1" s="43" t="s">
        <v>4</v>
      </c>
      <c r="M1" s="43" t="s">
        <v>6</v>
      </c>
      <c r="N1" s="43" t="s">
        <v>0</v>
      </c>
      <c r="O1" s="43" t="s">
        <v>67</v>
      </c>
      <c r="P1" s="43" t="s">
        <v>63</v>
      </c>
      <c r="Q1" s="43" t="s">
        <v>64</v>
      </c>
      <c r="R1" s="43" t="s">
        <v>65</v>
      </c>
      <c r="S1" s="43" t="s">
        <v>66</v>
      </c>
      <c r="T1" s="43" t="s">
        <v>68</v>
      </c>
      <c r="U1" s="43" t="s">
        <v>69</v>
      </c>
      <c r="V1" s="43" t="s">
        <v>2</v>
      </c>
    </row>
    <row r="2" spans="1:22" s="34" customFormat="1" x14ac:dyDescent="0.25">
      <c r="A2" s="23" t="s">
        <v>345</v>
      </c>
      <c r="B2" s="23" t="s">
        <v>346</v>
      </c>
      <c r="C2" s="45" t="s">
        <v>347</v>
      </c>
      <c r="D2" s="45" t="s">
        <v>348</v>
      </c>
      <c r="E2" s="45" t="s">
        <v>349</v>
      </c>
      <c r="F2" s="23" t="s">
        <v>344</v>
      </c>
      <c r="G2" s="23" t="s">
        <v>269</v>
      </c>
      <c r="H2" s="46" t="s">
        <v>268</v>
      </c>
      <c r="I2" s="45" t="s">
        <v>251</v>
      </c>
      <c r="J2" s="45" t="s">
        <v>302</v>
      </c>
      <c r="K2" s="42" t="s">
        <v>303</v>
      </c>
      <c r="L2" s="45" t="s">
        <v>304</v>
      </c>
      <c r="M2" s="47"/>
      <c r="N2" s="45" t="s">
        <v>8</v>
      </c>
      <c r="O2" s="47"/>
      <c r="P2" s="47"/>
      <c r="Q2" s="47"/>
      <c r="R2" s="23" t="s">
        <v>77</v>
      </c>
      <c r="S2" s="47"/>
      <c r="T2" s="47"/>
      <c r="U2" s="47"/>
      <c r="V2" s="47"/>
    </row>
    <row r="3" spans="1:22" s="34" customFormat="1" x14ac:dyDescent="0.25">
      <c r="A3" s="23" t="s">
        <v>345</v>
      </c>
      <c r="B3" s="23" t="s">
        <v>346</v>
      </c>
      <c r="C3" s="45" t="s">
        <v>347</v>
      </c>
      <c r="D3" s="45" t="s">
        <v>348</v>
      </c>
      <c r="E3" s="45" t="s">
        <v>349</v>
      </c>
      <c r="F3" s="23" t="s">
        <v>344</v>
      </c>
      <c r="G3" s="23" t="s">
        <v>270</v>
      </c>
      <c r="H3" s="46" t="s">
        <v>268</v>
      </c>
      <c r="I3" s="45" t="s">
        <v>252</v>
      </c>
      <c r="J3" s="45" t="s">
        <v>305</v>
      </c>
      <c r="K3" s="42" t="s">
        <v>306</v>
      </c>
      <c r="L3" s="45" t="s">
        <v>304</v>
      </c>
      <c r="M3" s="47"/>
      <c r="N3" s="45" t="s">
        <v>8</v>
      </c>
      <c r="O3" s="47"/>
      <c r="P3" s="47"/>
      <c r="Q3" s="47"/>
      <c r="R3" s="23" t="s">
        <v>77</v>
      </c>
      <c r="S3" s="47"/>
      <c r="T3" s="47"/>
      <c r="U3" s="47"/>
      <c r="V3" s="47"/>
    </row>
    <row r="4" spans="1:22" s="34" customFormat="1" x14ac:dyDescent="0.25">
      <c r="A4" s="23" t="s">
        <v>345</v>
      </c>
      <c r="B4" s="23" t="s">
        <v>346</v>
      </c>
      <c r="C4" s="45" t="s">
        <v>347</v>
      </c>
      <c r="D4" s="45" t="s">
        <v>348</v>
      </c>
      <c r="E4" s="45" t="s">
        <v>349</v>
      </c>
      <c r="F4" s="23" t="s">
        <v>344</v>
      </c>
      <c r="G4" s="23" t="s">
        <v>271</v>
      </c>
      <c r="H4" s="46" t="s">
        <v>268</v>
      </c>
      <c r="I4" s="45" t="s">
        <v>253</v>
      </c>
      <c r="J4" s="45" t="s">
        <v>307</v>
      </c>
      <c r="K4" s="42" t="s">
        <v>308</v>
      </c>
      <c r="L4" s="45" t="s">
        <v>304</v>
      </c>
      <c r="M4" s="47"/>
      <c r="N4" s="45" t="s">
        <v>38</v>
      </c>
      <c r="O4" s="47"/>
      <c r="P4" s="47"/>
      <c r="Q4" s="47"/>
      <c r="R4" s="23" t="s">
        <v>77</v>
      </c>
      <c r="S4" s="47"/>
      <c r="T4" s="47"/>
      <c r="U4" s="47"/>
      <c r="V4" s="47"/>
    </row>
    <row r="5" spans="1:22" s="34" customFormat="1" x14ac:dyDescent="0.25">
      <c r="A5" s="23" t="s">
        <v>345</v>
      </c>
      <c r="B5" s="23" t="s">
        <v>346</v>
      </c>
      <c r="C5" s="45" t="s">
        <v>347</v>
      </c>
      <c r="D5" s="45" t="s">
        <v>348</v>
      </c>
      <c r="E5" s="45" t="s">
        <v>349</v>
      </c>
      <c r="F5" s="23" t="s">
        <v>344</v>
      </c>
      <c r="G5" s="23" t="s">
        <v>272</v>
      </c>
      <c r="H5" s="46" t="s">
        <v>268</v>
      </c>
      <c r="I5" s="45" t="s">
        <v>254</v>
      </c>
      <c r="J5" s="45" t="s">
        <v>309</v>
      </c>
      <c r="K5" s="42" t="s">
        <v>310</v>
      </c>
      <c r="L5" s="45" t="s">
        <v>304</v>
      </c>
      <c r="M5" s="47"/>
      <c r="N5" s="45" t="s">
        <v>38</v>
      </c>
      <c r="O5" s="47"/>
      <c r="P5" s="47"/>
      <c r="Q5" s="47"/>
      <c r="R5" s="23" t="s">
        <v>77</v>
      </c>
      <c r="S5" s="47"/>
      <c r="T5" s="47"/>
      <c r="U5" s="47"/>
      <c r="V5" s="47"/>
    </row>
    <row r="6" spans="1:22" s="34" customFormat="1" x14ac:dyDescent="0.25">
      <c r="A6" s="23" t="s">
        <v>345</v>
      </c>
      <c r="B6" s="23" t="s">
        <v>346</v>
      </c>
      <c r="C6" s="45" t="s">
        <v>347</v>
      </c>
      <c r="D6" s="45" t="s">
        <v>348</v>
      </c>
      <c r="E6" s="45" t="s">
        <v>349</v>
      </c>
      <c r="F6" s="23" t="s">
        <v>344</v>
      </c>
      <c r="G6" s="23" t="s">
        <v>273</v>
      </c>
      <c r="H6" s="46" t="s">
        <v>268</v>
      </c>
      <c r="I6" s="45" t="s">
        <v>255</v>
      </c>
      <c r="J6" s="45" t="s">
        <v>311</v>
      </c>
      <c r="K6" s="42" t="s">
        <v>312</v>
      </c>
      <c r="L6" s="45" t="s">
        <v>304</v>
      </c>
      <c r="M6" s="47"/>
      <c r="N6" s="45" t="s">
        <v>8</v>
      </c>
      <c r="O6" s="47"/>
      <c r="P6" s="47"/>
      <c r="Q6" s="47"/>
      <c r="R6" s="23" t="s">
        <v>77</v>
      </c>
      <c r="S6" s="47"/>
      <c r="T6" s="47"/>
      <c r="U6" s="47"/>
      <c r="V6" s="47"/>
    </row>
    <row r="7" spans="1:22" s="34" customFormat="1" x14ac:dyDescent="0.25">
      <c r="A7" s="23" t="s">
        <v>345</v>
      </c>
      <c r="B7" s="23" t="s">
        <v>346</v>
      </c>
      <c r="C7" s="45" t="s">
        <v>347</v>
      </c>
      <c r="D7" s="45" t="s">
        <v>348</v>
      </c>
      <c r="E7" s="45" t="s">
        <v>349</v>
      </c>
      <c r="F7" s="23" t="s">
        <v>344</v>
      </c>
      <c r="G7" s="23" t="s">
        <v>274</v>
      </c>
      <c r="H7" s="46" t="s">
        <v>268</v>
      </c>
      <c r="I7" s="45" t="s">
        <v>256</v>
      </c>
      <c r="J7" s="45" t="s">
        <v>313</v>
      </c>
      <c r="K7" s="42" t="s">
        <v>314</v>
      </c>
      <c r="L7" s="45" t="s">
        <v>304</v>
      </c>
      <c r="M7" s="47"/>
      <c r="N7" s="45" t="s">
        <v>8</v>
      </c>
      <c r="O7" s="47"/>
      <c r="P7" s="47"/>
      <c r="Q7" s="47"/>
      <c r="R7" s="23" t="s">
        <v>77</v>
      </c>
      <c r="S7" s="47"/>
      <c r="T7" s="47"/>
      <c r="U7" s="47"/>
      <c r="V7" s="47"/>
    </row>
    <row r="8" spans="1:22" s="34" customFormat="1" x14ac:dyDescent="0.25">
      <c r="A8" s="23" t="s">
        <v>345</v>
      </c>
      <c r="B8" s="23" t="s">
        <v>346</v>
      </c>
      <c r="C8" s="45" t="s">
        <v>347</v>
      </c>
      <c r="D8" s="45" t="s">
        <v>348</v>
      </c>
      <c r="E8" s="45" t="s">
        <v>349</v>
      </c>
      <c r="F8" s="23" t="s">
        <v>344</v>
      </c>
      <c r="G8" s="23" t="s">
        <v>275</v>
      </c>
      <c r="H8" s="46" t="s">
        <v>268</v>
      </c>
      <c r="I8" s="45" t="s">
        <v>257</v>
      </c>
      <c r="J8" s="45" t="s">
        <v>315</v>
      </c>
      <c r="K8" s="42" t="s">
        <v>316</v>
      </c>
      <c r="L8" s="45" t="s">
        <v>304</v>
      </c>
      <c r="M8" s="47"/>
      <c r="N8" s="45" t="s">
        <v>8</v>
      </c>
      <c r="O8" s="47"/>
      <c r="P8" s="47"/>
      <c r="Q8" s="47"/>
      <c r="R8" s="23" t="s">
        <v>77</v>
      </c>
      <c r="S8" s="47"/>
      <c r="T8" s="47"/>
      <c r="U8" s="47"/>
      <c r="V8" s="47"/>
    </row>
    <row r="9" spans="1:22" s="34" customFormat="1" x14ac:dyDescent="0.25">
      <c r="A9" s="23" t="s">
        <v>345</v>
      </c>
      <c r="B9" s="23" t="s">
        <v>346</v>
      </c>
      <c r="C9" s="45" t="s">
        <v>347</v>
      </c>
      <c r="D9" s="45" t="s">
        <v>348</v>
      </c>
      <c r="E9" s="45" t="s">
        <v>349</v>
      </c>
      <c r="F9" s="23" t="s">
        <v>344</v>
      </c>
      <c r="G9" s="23" t="s">
        <v>276</v>
      </c>
      <c r="H9" s="46" t="s">
        <v>268</v>
      </c>
      <c r="I9" s="45" t="s">
        <v>258</v>
      </c>
      <c r="J9" s="45" t="s">
        <v>317</v>
      </c>
      <c r="K9" s="42" t="s">
        <v>318</v>
      </c>
      <c r="L9" s="45" t="s">
        <v>304</v>
      </c>
      <c r="M9" s="47"/>
      <c r="N9" s="45" t="s">
        <v>8</v>
      </c>
      <c r="O9" s="47"/>
      <c r="P9" s="47"/>
      <c r="Q9" s="47"/>
      <c r="R9" s="23" t="s">
        <v>77</v>
      </c>
      <c r="S9" s="47"/>
      <c r="T9" s="47"/>
      <c r="U9" s="47"/>
      <c r="V9" s="47"/>
    </row>
    <row r="10" spans="1:22" s="34" customFormat="1" x14ac:dyDescent="0.25">
      <c r="A10" s="23" t="s">
        <v>345</v>
      </c>
      <c r="B10" s="23" t="s">
        <v>346</v>
      </c>
      <c r="C10" s="45" t="s">
        <v>347</v>
      </c>
      <c r="D10" s="45" t="s">
        <v>348</v>
      </c>
      <c r="E10" s="45" t="s">
        <v>349</v>
      </c>
      <c r="F10" s="23" t="s">
        <v>344</v>
      </c>
      <c r="G10" s="23" t="s">
        <v>277</v>
      </c>
      <c r="H10" s="46" t="s">
        <v>268</v>
      </c>
      <c r="I10" s="45" t="s">
        <v>259</v>
      </c>
      <c r="J10" s="45" t="s">
        <v>319</v>
      </c>
      <c r="K10" s="42" t="s">
        <v>320</v>
      </c>
      <c r="L10" s="45" t="s">
        <v>304</v>
      </c>
      <c r="M10" s="47"/>
      <c r="N10" s="45" t="s">
        <v>8</v>
      </c>
      <c r="O10" s="47"/>
      <c r="P10" s="47"/>
      <c r="Q10" s="47"/>
      <c r="R10" s="23" t="s">
        <v>77</v>
      </c>
      <c r="S10" s="47"/>
      <c r="T10" s="47"/>
      <c r="U10" s="47"/>
      <c r="V10" s="47"/>
    </row>
    <row r="11" spans="1:22" s="34" customFormat="1" x14ac:dyDescent="0.25">
      <c r="A11" s="23" t="s">
        <v>345</v>
      </c>
      <c r="B11" s="23" t="s">
        <v>346</v>
      </c>
      <c r="C11" s="45" t="s">
        <v>347</v>
      </c>
      <c r="D11" s="45" t="s">
        <v>348</v>
      </c>
      <c r="E11" s="45" t="s">
        <v>349</v>
      </c>
      <c r="F11" s="23" t="s">
        <v>344</v>
      </c>
      <c r="G11" s="23" t="s">
        <v>278</v>
      </c>
      <c r="H11" s="46" t="s">
        <v>268</v>
      </c>
      <c r="I11" s="45" t="s">
        <v>260</v>
      </c>
      <c r="J11" s="45" t="s">
        <v>321</v>
      </c>
      <c r="K11" s="42" t="s">
        <v>322</v>
      </c>
      <c r="L11" s="45" t="s">
        <v>304</v>
      </c>
      <c r="M11" s="47"/>
      <c r="N11" s="45" t="s">
        <v>38</v>
      </c>
      <c r="O11" s="47"/>
      <c r="P11" s="47"/>
      <c r="Q11" s="47"/>
      <c r="R11" s="23" t="s">
        <v>77</v>
      </c>
      <c r="S11" s="47"/>
      <c r="T11" s="47"/>
      <c r="U11" s="47"/>
      <c r="V11" s="47"/>
    </row>
    <row r="12" spans="1:22" s="34" customFormat="1" x14ac:dyDescent="0.25">
      <c r="A12" s="23" t="s">
        <v>345</v>
      </c>
      <c r="B12" s="23" t="s">
        <v>346</v>
      </c>
      <c r="C12" s="45" t="s">
        <v>347</v>
      </c>
      <c r="D12" s="45" t="s">
        <v>348</v>
      </c>
      <c r="E12" s="45" t="s">
        <v>349</v>
      </c>
      <c r="F12" s="23" t="s">
        <v>344</v>
      </c>
      <c r="G12" s="23" t="s">
        <v>279</v>
      </c>
      <c r="H12" s="46" t="s">
        <v>268</v>
      </c>
      <c r="I12" s="45" t="s">
        <v>261</v>
      </c>
      <c r="J12" s="45" t="s">
        <v>323</v>
      </c>
      <c r="K12" s="42" t="s">
        <v>324</v>
      </c>
      <c r="L12" s="45" t="s">
        <v>304</v>
      </c>
      <c r="M12" s="47"/>
      <c r="N12" s="45" t="s">
        <v>8</v>
      </c>
      <c r="O12" s="47"/>
      <c r="P12" s="47"/>
      <c r="Q12" s="47"/>
      <c r="R12" s="23" t="s">
        <v>77</v>
      </c>
      <c r="S12" s="47"/>
      <c r="T12" s="47"/>
      <c r="U12" s="47"/>
      <c r="V12" s="47"/>
    </row>
    <row r="13" spans="1:22" s="34" customFormat="1" x14ac:dyDescent="0.25">
      <c r="A13" s="23" t="s">
        <v>345</v>
      </c>
      <c r="B13" s="23" t="s">
        <v>346</v>
      </c>
      <c r="C13" s="45" t="s">
        <v>347</v>
      </c>
      <c r="D13" s="45" t="s">
        <v>348</v>
      </c>
      <c r="E13" s="45" t="s">
        <v>350</v>
      </c>
      <c r="F13" s="23" t="s">
        <v>344</v>
      </c>
      <c r="G13" s="23" t="s">
        <v>280</v>
      </c>
      <c r="H13" s="46" t="s">
        <v>268</v>
      </c>
      <c r="I13" s="45" t="s">
        <v>262</v>
      </c>
      <c r="J13" s="45" t="s">
        <v>325</v>
      </c>
      <c r="K13" s="42" t="s">
        <v>326</v>
      </c>
      <c r="L13" s="45" t="s">
        <v>327</v>
      </c>
      <c r="M13" s="47"/>
      <c r="N13" s="45" t="s">
        <v>8</v>
      </c>
      <c r="O13" s="47"/>
      <c r="P13" s="47"/>
      <c r="Q13" s="47"/>
      <c r="R13" s="23" t="s">
        <v>77</v>
      </c>
      <c r="S13" s="47"/>
      <c r="T13" s="47"/>
      <c r="U13" s="47"/>
      <c r="V13" s="47"/>
    </row>
    <row r="14" spans="1:22" s="34" customFormat="1" x14ac:dyDescent="0.25">
      <c r="A14" s="23" t="s">
        <v>345</v>
      </c>
      <c r="B14" s="23" t="s">
        <v>346</v>
      </c>
      <c r="C14" s="45" t="s">
        <v>347</v>
      </c>
      <c r="D14" s="45" t="s">
        <v>348</v>
      </c>
      <c r="E14" s="45" t="s">
        <v>350</v>
      </c>
      <c r="F14" s="23" t="s">
        <v>344</v>
      </c>
      <c r="G14" s="23" t="s">
        <v>281</v>
      </c>
      <c r="H14" s="46" t="s">
        <v>268</v>
      </c>
      <c r="I14" s="45" t="s">
        <v>263</v>
      </c>
      <c r="J14" s="45" t="s">
        <v>328</v>
      </c>
      <c r="K14" s="42" t="s">
        <v>329</v>
      </c>
      <c r="L14" s="45" t="s">
        <v>327</v>
      </c>
      <c r="M14" s="47"/>
      <c r="N14" s="45" t="s">
        <v>8</v>
      </c>
      <c r="O14" s="47"/>
      <c r="P14" s="47"/>
      <c r="Q14" s="47"/>
      <c r="R14" s="23" t="s">
        <v>77</v>
      </c>
      <c r="S14" s="47"/>
      <c r="T14" s="47"/>
      <c r="U14" s="47"/>
      <c r="V14" s="47"/>
    </row>
    <row r="15" spans="1:22" s="34" customFormat="1" x14ac:dyDescent="0.25">
      <c r="A15" s="23" t="s">
        <v>345</v>
      </c>
      <c r="B15" s="23" t="s">
        <v>346</v>
      </c>
      <c r="C15" s="45" t="s">
        <v>347</v>
      </c>
      <c r="D15" s="45" t="s">
        <v>348</v>
      </c>
      <c r="E15" s="45" t="s">
        <v>350</v>
      </c>
      <c r="F15" s="23" t="s">
        <v>344</v>
      </c>
      <c r="G15" s="23" t="s">
        <v>282</v>
      </c>
      <c r="H15" s="46" t="s">
        <v>268</v>
      </c>
      <c r="I15" s="45" t="s">
        <v>264</v>
      </c>
      <c r="J15" s="45" t="s">
        <v>330</v>
      </c>
      <c r="K15" s="42" t="s">
        <v>331</v>
      </c>
      <c r="L15" s="48" t="s">
        <v>332</v>
      </c>
      <c r="M15" s="47"/>
      <c r="N15" s="45" t="s">
        <v>8</v>
      </c>
      <c r="O15" s="47"/>
      <c r="P15" s="47"/>
      <c r="Q15" s="47"/>
      <c r="R15" s="23" t="s">
        <v>77</v>
      </c>
      <c r="S15" s="47"/>
      <c r="T15" s="47"/>
      <c r="U15" s="47"/>
      <c r="V15" s="47"/>
    </row>
    <row r="16" spans="1:22" s="34" customFormat="1" x14ac:dyDescent="0.25">
      <c r="A16" s="23" t="s">
        <v>345</v>
      </c>
      <c r="B16" s="23" t="s">
        <v>346</v>
      </c>
      <c r="C16" s="45" t="s">
        <v>347</v>
      </c>
      <c r="D16" s="45" t="s">
        <v>348</v>
      </c>
      <c r="E16" s="45" t="s">
        <v>350</v>
      </c>
      <c r="F16" s="23" t="s">
        <v>344</v>
      </c>
      <c r="G16" s="23" t="s">
        <v>283</v>
      </c>
      <c r="H16" s="46" t="s">
        <v>268</v>
      </c>
      <c r="I16" s="45" t="s">
        <v>265</v>
      </c>
      <c r="J16" s="45" t="s">
        <v>333</v>
      </c>
      <c r="K16" s="42" t="s">
        <v>334</v>
      </c>
      <c r="L16" s="48" t="s">
        <v>332</v>
      </c>
      <c r="M16" s="47"/>
      <c r="N16" s="45" t="s">
        <v>8</v>
      </c>
      <c r="O16" s="47"/>
      <c r="P16" s="47"/>
      <c r="Q16" s="47"/>
      <c r="R16" s="23" t="s">
        <v>77</v>
      </c>
      <c r="S16" s="47"/>
      <c r="T16" s="47"/>
      <c r="U16" s="47"/>
      <c r="V16" s="47"/>
    </row>
    <row r="17" spans="1:22" s="34" customFormat="1" x14ac:dyDescent="0.25">
      <c r="A17" s="23" t="s">
        <v>345</v>
      </c>
      <c r="B17" s="23" t="s">
        <v>346</v>
      </c>
      <c r="C17" s="45" t="s">
        <v>347</v>
      </c>
      <c r="D17" s="45" t="s">
        <v>348</v>
      </c>
      <c r="E17" s="45" t="s">
        <v>350</v>
      </c>
      <c r="F17" s="23" t="s">
        <v>344</v>
      </c>
      <c r="G17" s="23" t="s">
        <v>284</v>
      </c>
      <c r="H17" s="46" t="s">
        <v>268</v>
      </c>
      <c r="I17" s="45" t="s">
        <v>266</v>
      </c>
      <c r="J17" s="45" t="s">
        <v>335</v>
      </c>
      <c r="K17" s="42" t="s">
        <v>329</v>
      </c>
      <c r="L17" s="48" t="s">
        <v>332</v>
      </c>
      <c r="M17" s="47"/>
      <c r="N17" s="45" t="s">
        <v>8</v>
      </c>
      <c r="O17" s="47"/>
      <c r="P17" s="47"/>
      <c r="Q17" s="47"/>
      <c r="R17" s="23" t="s">
        <v>77</v>
      </c>
      <c r="S17" s="47"/>
      <c r="T17" s="47"/>
      <c r="U17" s="47"/>
      <c r="V17" s="47"/>
    </row>
    <row r="18" spans="1:22" s="34" customFormat="1" x14ac:dyDescent="0.25">
      <c r="A18" s="23" t="s">
        <v>345</v>
      </c>
      <c r="B18" s="23" t="s">
        <v>346</v>
      </c>
      <c r="C18" s="45" t="s">
        <v>347</v>
      </c>
      <c r="D18" s="45" t="s">
        <v>348</v>
      </c>
      <c r="E18" s="45" t="s">
        <v>349</v>
      </c>
      <c r="F18" s="23" t="s">
        <v>30</v>
      </c>
      <c r="G18" s="23" t="s">
        <v>285</v>
      </c>
      <c r="H18" s="46" t="s">
        <v>268</v>
      </c>
      <c r="I18" s="45" t="s">
        <v>267</v>
      </c>
      <c r="J18" s="45" t="s">
        <v>336</v>
      </c>
      <c r="K18" s="42" t="s">
        <v>337</v>
      </c>
      <c r="L18" s="45" t="s">
        <v>154</v>
      </c>
      <c r="M18" s="47"/>
      <c r="N18" s="45" t="s">
        <v>8</v>
      </c>
      <c r="O18" s="47"/>
      <c r="P18" s="47"/>
      <c r="Q18" s="47"/>
      <c r="R18" s="23" t="s">
        <v>77</v>
      </c>
      <c r="S18" s="47"/>
      <c r="T18" s="47"/>
      <c r="U18" s="47"/>
      <c r="V18" s="47"/>
    </row>
    <row r="19" spans="1:22" s="34" customFormat="1" x14ac:dyDescent="0.25">
      <c r="A19" s="23" t="s">
        <v>345</v>
      </c>
      <c r="B19" s="23" t="s">
        <v>346</v>
      </c>
      <c r="C19" s="45" t="s">
        <v>351</v>
      </c>
      <c r="D19" s="45" t="s">
        <v>352</v>
      </c>
      <c r="E19" s="45"/>
      <c r="F19" s="23" t="s">
        <v>30</v>
      </c>
      <c r="G19" s="23" t="s">
        <v>286</v>
      </c>
      <c r="H19" s="46" t="s">
        <v>268</v>
      </c>
      <c r="I19" s="45" t="s">
        <v>294</v>
      </c>
      <c r="J19" s="45" t="s">
        <v>378</v>
      </c>
      <c r="K19" s="42" t="s">
        <v>338</v>
      </c>
      <c r="L19" s="47"/>
      <c r="M19" s="47"/>
      <c r="N19" s="45" t="s">
        <v>8</v>
      </c>
      <c r="O19" s="47"/>
      <c r="P19" s="47"/>
      <c r="Q19" s="47"/>
      <c r="R19" s="23" t="s">
        <v>77</v>
      </c>
      <c r="S19" s="47"/>
      <c r="T19" s="47"/>
      <c r="U19" s="47"/>
      <c r="V19" s="47"/>
    </row>
    <row r="20" spans="1:22" s="34" customFormat="1" x14ac:dyDescent="0.25">
      <c r="A20" s="23" t="s">
        <v>345</v>
      </c>
      <c r="B20" s="23" t="s">
        <v>346</v>
      </c>
      <c r="C20" s="45" t="s">
        <v>351</v>
      </c>
      <c r="D20" s="45" t="s">
        <v>352</v>
      </c>
      <c r="E20" s="45"/>
      <c r="F20" s="23" t="s">
        <v>30</v>
      </c>
      <c r="G20" s="23" t="s">
        <v>287</v>
      </c>
      <c r="H20" s="46" t="s">
        <v>268</v>
      </c>
      <c r="I20" s="45" t="s">
        <v>295</v>
      </c>
      <c r="J20" s="45" t="s">
        <v>301</v>
      </c>
      <c r="K20" s="49" t="s">
        <v>339</v>
      </c>
      <c r="L20" s="47"/>
      <c r="M20" s="47"/>
      <c r="N20" s="45" t="s">
        <v>8</v>
      </c>
      <c r="O20" s="47"/>
      <c r="P20" s="47"/>
      <c r="Q20" s="47"/>
      <c r="R20" s="23" t="s">
        <v>77</v>
      </c>
      <c r="S20" s="47"/>
      <c r="T20" s="47"/>
      <c r="U20" s="47"/>
      <c r="V20" s="47"/>
    </row>
    <row r="21" spans="1:22" s="34" customFormat="1" x14ac:dyDescent="0.25">
      <c r="A21" s="23" t="s">
        <v>345</v>
      </c>
      <c r="B21" s="23" t="s">
        <v>346</v>
      </c>
      <c r="C21" s="45" t="s">
        <v>351</v>
      </c>
      <c r="D21" s="45" t="s">
        <v>352</v>
      </c>
      <c r="E21" s="45"/>
      <c r="F21" s="23" t="s">
        <v>30</v>
      </c>
      <c r="G21" s="23" t="s">
        <v>288</v>
      </c>
      <c r="H21" s="46" t="s">
        <v>268</v>
      </c>
      <c r="I21" s="45" t="s">
        <v>296</v>
      </c>
      <c r="J21" s="45" t="s">
        <v>379</v>
      </c>
      <c r="K21" s="42" t="s">
        <v>338</v>
      </c>
      <c r="L21" s="47"/>
      <c r="M21" s="47"/>
      <c r="N21" s="45" t="s">
        <v>38</v>
      </c>
      <c r="O21" s="47"/>
      <c r="P21" s="47"/>
      <c r="Q21" s="47"/>
      <c r="R21" s="23" t="s">
        <v>77</v>
      </c>
      <c r="S21" s="47"/>
      <c r="T21" s="47"/>
      <c r="U21" s="47"/>
      <c r="V21" s="47"/>
    </row>
    <row r="22" spans="1:22" s="34" customFormat="1" x14ac:dyDescent="0.25">
      <c r="A22" s="23" t="s">
        <v>345</v>
      </c>
      <c r="B22" s="23" t="s">
        <v>346</v>
      </c>
      <c r="C22" s="45" t="s">
        <v>351</v>
      </c>
      <c r="D22" s="45" t="s">
        <v>352</v>
      </c>
      <c r="E22" s="45"/>
      <c r="F22" s="23" t="s">
        <v>30</v>
      </c>
      <c r="G22" s="23" t="s">
        <v>289</v>
      </c>
      <c r="H22" s="46" t="s">
        <v>268</v>
      </c>
      <c r="I22" s="45" t="s">
        <v>297</v>
      </c>
      <c r="J22" s="45" t="s">
        <v>380</v>
      </c>
      <c r="K22" s="49" t="s">
        <v>339</v>
      </c>
      <c r="L22" s="47"/>
      <c r="M22" s="47"/>
      <c r="N22" s="45" t="s">
        <v>38</v>
      </c>
      <c r="O22" s="47"/>
      <c r="P22" s="47"/>
      <c r="Q22" s="47"/>
      <c r="R22" s="23" t="s">
        <v>77</v>
      </c>
      <c r="S22" s="47"/>
      <c r="T22" s="47"/>
      <c r="U22" s="47"/>
      <c r="V22" s="47"/>
    </row>
    <row r="23" spans="1:22" s="34" customFormat="1" x14ac:dyDescent="0.25">
      <c r="A23" s="23" t="s">
        <v>345</v>
      </c>
      <c r="B23" s="23" t="s">
        <v>346</v>
      </c>
      <c r="C23" s="45" t="s">
        <v>351</v>
      </c>
      <c r="D23" s="45" t="s">
        <v>352</v>
      </c>
      <c r="E23" s="45"/>
      <c r="F23" s="23" t="s">
        <v>30</v>
      </c>
      <c r="G23" s="23" t="s">
        <v>290</v>
      </c>
      <c r="H23" s="46" t="s">
        <v>268</v>
      </c>
      <c r="I23" s="45" t="s">
        <v>298</v>
      </c>
      <c r="J23" s="45" t="s">
        <v>381</v>
      </c>
      <c r="K23" s="42" t="s">
        <v>340</v>
      </c>
      <c r="L23" s="47"/>
      <c r="M23" s="47"/>
      <c r="N23" s="45" t="s">
        <v>8</v>
      </c>
      <c r="O23" s="47"/>
      <c r="P23" s="47"/>
      <c r="Q23" s="47"/>
      <c r="R23" s="23" t="s">
        <v>77</v>
      </c>
      <c r="S23" s="47"/>
      <c r="T23" s="47"/>
      <c r="U23" s="47"/>
      <c r="V23" s="47"/>
    </row>
    <row r="24" spans="1:22" s="34" customFormat="1" x14ac:dyDescent="0.25">
      <c r="A24" s="23" t="s">
        <v>345</v>
      </c>
      <c r="B24" s="23" t="s">
        <v>346</v>
      </c>
      <c r="C24" s="45" t="s">
        <v>351</v>
      </c>
      <c r="D24" s="45" t="s">
        <v>352</v>
      </c>
      <c r="E24" s="45"/>
      <c r="F24" s="23" t="s">
        <v>30</v>
      </c>
      <c r="G24" s="23" t="s">
        <v>291</v>
      </c>
      <c r="H24" s="46" t="s">
        <v>268</v>
      </c>
      <c r="I24" s="45" t="s">
        <v>298</v>
      </c>
      <c r="J24" s="45" t="s">
        <v>382</v>
      </c>
      <c r="K24" s="42" t="s">
        <v>341</v>
      </c>
      <c r="L24" s="47"/>
      <c r="M24" s="47"/>
      <c r="N24" s="45" t="s">
        <v>8</v>
      </c>
      <c r="O24" s="47"/>
      <c r="P24" s="47"/>
      <c r="Q24" s="47"/>
      <c r="R24" s="23" t="s">
        <v>77</v>
      </c>
      <c r="S24" s="47"/>
      <c r="T24" s="47"/>
      <c r="U24" s="47"/>
      <c r="V24" s="47"/>
    </row>
    <row r="25" spans="1:22" s="34" customFormat="1" x14ac:dyDescent="0.25">
      <c r="A25" s="23" t="s">
        <v>345</v>
      </c>
      <c r="B25" s="23" t="s">
        <v>346</v>
      </c>
      <c r="C25" s="45" t="s">
        <v>351</v>
      </c>
      <c r="D25" s="45" t="s">
        <v>352</v>
      </c>
      <c r="E25" s="45"/>
      <c r="F25" s="23" t="s">
        <v>30</v>
      </c>
      <c r="G25" s="23" t="s">
        <v>292</v>
      </c>
      <c r="H25" s="46" t="s">
        <v>268</v>
      </c>
      <c r="I25" s="45" t="s">
        <v>299</v>
      </c>
      <c r="J25" s="45" t="s">
        <v>301</v>
      </c>
      <c r="K25" s="42" t="s">
        <v>342</v>
      </c>
      <c r="L25" s="47"/>
      <c r="M25" s="47"/>
      <c r="N25" s="45" t="s">
        <v>8</v>
      </c>
      <c r="O25" s="47"/>
      <c r="P25" s="47"/>
      <c r="Q25" s="47"/>
      <c r="R25" s="23" t="s">
        <v>77</v>
      </c>
      <c r="S25" s="47"/>
      <c r="T25" s="47"/>
      <c r="U25" s="47"/>
      <c r="V25" s="47"/>
    </row>
    <row r="26" spans="1:22" s="34" customFormat="1" x14ac:dyDescent="0.25">
      <c r="A26" s="23" t="s">
        <v>345</v>
      </c>
      <c r="B26" s="23" t="s">
        <v>346</v>
      </c>
      <c r="C26" s="45" t="s">
        <v>351</v>
      </c>
      <c r="D26" s="45" t="s">
        <v>352</v>
      </c>
      <c r="E26" s="45"/>
      <c r="F26" s="23" t="s">
        <v>30</v>
      </c>
      <c r="G26" s="23" t="s">
        <v>293</v>
      </c>
      <c r="H26" s="46" t="s">
        <v>268</v>
      </c>
      <c r="I26" s="45" t="s">
        <v>300</v>
      </c>
      <c r="J26" s="45" t="s">
        <v>301</v>
      </c>
      <c r="K26" s="42" t="s">
        <v>343</v>
      </c>
      <c r="L26" s="47"/>
      <c r="M26" s="47"/>
      <c r="N26" s="45" t="s">
        <v>8</v>
      </c>
      <c r="O26" s="47"/>
      <c r="P26" s="47"/>
      <c r="Q26" s="47"/>
      <c r="R26" s="23" t="s">
        <v>77</v>
      </c>
      <c r="S26" s="47"/>
      <c r="T26" s="47"/>
      <c r="U26" s="47"/>
      <c r="V26" s="47"/>
    </row>
    <row r="27" spans="1:22" s="34" customFormat="1" x14ac:dyDescent="0.25">
      <c r="A27" s="23" t="s">
        <v>345</v>
      </c>
      <c r="B27" s="23" t="s">
        <v>346</v>
      </c>
      <c r="C27" s="45" t="s">
        <v>391</v>
      </c>
      <c r="D27" s="45" t="s">
        <v>392</v>
      </c>
      <c r="E27" s="45" t="s">
        <v>393</v>
      </c>
      <c r="F27" s="23" t="s">
        <v>30</v>
      </c>
      <c r="G27" s="23" t="s">
        <v>394</v>
      </c>
      <c r="H27" s="46" t="s">
        <v>268</v>
      </c>
      <c r="I27" s="45" t="s">
        <v>437</v>
      </c>
      <c r="J27" s="45" t="s">
        <v>449</v>
      </c>
      <c r="K27" s="45" t="s">
        <v>450</v>
      </c>
      <c r="L27" s="47"/>
      <c r="M27" s="47"/>
      <c r="N27" s="45" t="s">
        <v>8</v>
      </c>
      <c r="O27" s="47"/>
      <c r="P27" s="47"/>
      <c r="Q27" s="47"/>
      <c r="R27" s="23" t="s">
        <v>77</v>
      </c>
      <c r="S27" s="47"/>
      <c r="T27" s="47"/>
      <c r="U27" s="47"/>
      <c r="V27" s="47"/>
    </row>
    <row r="28" spans="1:22" s="34" customFormat="1" x14ac:dyDescent="0.25">
      <c r="A28" s="23" t="s">
        <v>345</v>
      </c>
      <c r="B28" s="23" t="s">
        <v>346</v>
      </c>
      <c r="C28" s="45" t="s">
        <v>391</v>
      </c>
      <c r="D28" s="45" t="s">
        <v>392</v>
      </c>
      <c r="E28" s="45" t="s">
        <v>393</v>
      </c>
      <c r="F28" s="23" t="s">
        <v>30</v>
      </c>
      <c r="G28" s="23" t="s">
        <v>395</v>
      </c>
      <c r="H28" s="46" t="s">
        <v>268</v>
      </c>
      <c r="I28" s="45" t="s">
        <v>438</v>
      </c>
      <c r="J28" s="45" t="s">
        <v>449</v>
      </c>
      <c r="K28" s="45" t="s">
        <v>451</v>
      </c>
      <c r="L28" s="47"/>
      <c r="M28" s="47"/>
      <c r="N28" s="45" t="s">
        <v>8</v>
      </c>
      <c r="O28" s="47"/>
      <c r="P28" s="47"/>
      <c r="Q28" s="47"/>
      <c r="R28" s="23" t="s">
        <v>77</v>
      </c>
      <c r="S28" s="47"/>
      <c r="T28" s="47"/>
      <c r="U28" s="47"/>
      <c r="V28" s="47"/>
    </row>
    <row r="29" spans="1:22" s="34" customFormat="1" x14ac:dyDescent="0.25">
      <c r="A29" s="23" t="s">
        <v>345</v>
      </c>
      <c r="B29" s="23" t="s">
        <v>346</v>
      </c>
      <c r="C29" s="45" t="s">
        <v>391</v>
      </c>
      <c r="D29" s="45" t="s">
        <v>392</v>
      </c>
      <c r="E29" s="45" t="s">
        <v>393</v>
      </c>
      <c r="F29" s="23" t="s">
        <v>30</v>
      </c>
      <c r="G29" s="23" t="s">
        <v>396</v>
      </c>
      <c r="H29" s="46" t="s">
        <v>268</v>
      </c>
      <c r="I29" s="45" t="s">
        <v>439</v>
      </c>
      <c r="J29" s="45" t="s">
        <v>449</v>
      </c>
      <c r="K29" s="45" t="s">
        <v>452</v>
      </c>
      <c r="L29" s="47"/>
      <c r="M29" s="47"/>
      <c r="N29" s="45" t="s">
        <v>8</v>
      </c>
      <c r="O29" s="47"/>
      <c r="P29" s="47"/>
      <c r="Q29" s="47"/>
      <c r="R29" s="23" t="s">
        <v>77</v>
      </c>
      <c r="S29" s="47"/>
      <c r="T29" s="47"/>
      <c r="U29" s="47"/>
      <c r="V29" s="47"/>
    </row>
    <row r="30" spans="1:22" s="34" customFormat="1" x14ac:dyDescent="0.25">
      <c r="A30" s="23" t="s">
        <v>345</v>
      </c>
      <c r="B30" s="23" t="s">
        <v>346</v>
      </c>
      <c r="C30" s="45" t="s">
        <v>391</v>
      </c>
      <c r="D30" s="45" t="s">
        <v>392</v>
      </c>
      <c r="E30" s="45" t="s">
        <v>393</v>
      </c>
      <c r="F30" s="23" t="s">
        <v>30</v>
      </c>
      <c r="G30" s="23" t="s">
        <v>397</v>
      </c>
      <c r="H30" s="46" t="s">
        <v>268</v>
      </c>
      <c r="I30" s="45" t="s">
        <v>440</v>
      </c>
      <c r="J30" s="45" t="s">
        <v>449</v>
      </c>
      <c r="K30" s="45" t="s">
        <v>453</v>
      </c>
      <c r="L30" s="47"/>
      <c r="M30" s="47"/>
      <c r="N30" s="45" t="s">
        <v>8</v>
      </c>
      <c r="O30" s="47"/>
      <c r="P30" s="47"/>
      <c r="Q30" s="47"/>
      <c r="R30" s="23" t="s">
        <v>77</v>
      </c>
      <c r="S30" s="47"/>
      <c r="T30" s="47"/>
      <c r="U30" s="47"/>
      <c r="V30" s="47"/>
    </row>
    <row r="31" spans="1:22" s="34" customFormat="1" x14ac:dyDescent="0.25">
      <c r="A31" s="23" t="s">
        <v>345</v>
      </c>
      <c r="B31" s="23" t="s">
        <v>346</v>
      </c>
      <c r="C31" s="45" t="s">
        <v>391</v>
      </c>
      <c r="D31" s="45" t="s">
        <v>392</v>
      </c>
      <c r="E31" s="45" t="s">
        <v>393</v>
      </c>
      <c r="F31" s="23" t="s">
        <v>30</v>
      </c>
      <c r="G31" s="23" t="s">
        <v>398</v>
      </c>
      <c r="H31" s="46" t="s">
        <v>446</v>
      </c>
      <c r="I31" s="45" t="s">
        <v>441</v>
      </c>
      <c r="J31" s="45" t="s">
        <v>449</v>
      </c>
      <c r="K31" s="45" t="s">
        <v>450</v>
      </c>
      <c r="L31" s="47"/>
      <c r="M31" s="47"/>
      <c r="N31" s="45" t="s">
        <v>8</v>
      </c>
      <c r="O31" s="47"/>
      <c r="P31" s="47"/>
      <c r="Q31" s="47"/>
      <c r="R31" s="23" t="s">
        <v>77</v>
      </c>
      <c r="S31" s="47"/>
      <c r="T31" s="47"/>
      <c r="U31" s="47"/>
      <c r="V31" s="47"/>
    </row>
    <row r="32" spans="1:22" s="34" customFormat="1" x14ac:dyDescent="0.25">
      <c r="A32" s="23" t="s">
        <v>345</v>
      </c>
      <c r="B32" s="23" t="s">
        <v>346</v>
      </c>
      <c r="C32" s="45" t="s">
        <v>391</v>
      </c>
      <c r="D32" s="45" t="s">
        <v>392</v>
      </c>
      <c r="E32" s="45" t="s">
        <v>393</v>
      </c>
      <c r="F32" s="23" t="s">
        <v>30</v>
      </c>
      <c r="G32" s="23" t="s">
        <v>399</v>
      </c>
      <c r="H32" s="46" t="s">
        <v>445</v>
      </c>
      <c r="I32" s="45" t="s">
        <v>442</v>
      </c>
      <c r="J32" s="45" t="s">
        <v>449</v>
      </c>
      <c r="K32" s="45" t="s">
        <v>454</v>
      </c>
      <c r="L32" s="47"/>
      <c r="M32" s="47"/>
      <c r="N32" s="45" t="s">
        <v>8</v>
      </c>
      <c r="O32" s="47"/>
      <c r="P32" s="47"/>
      <c r="Q32" s="47"/>
      <c r="R32" s="23" t="s">
        <v>243</v>
      </c>
      <c r="S32" s="47"/>
      <c r="T32" s="47"/>
      <c r="U32" s="47"/>
      <c r="V32" s="47"/>
    </row>
    <row r="33" spans="1:22" s="34" customFormat="1" x14ac:dyDescent="0.25">
      <c r="A33" s="23" t="s">
        <v>345</v>
      </c>
      <c r="B33" s="23" t="s">
        <v>346</v>
      </c>
      <c r="C33" s="45" t="s">
        <v>391</v>
      </c>
      <c r="D33" s="45" t="s">
        <v>392</v>
      </c>
      <c r="E33" s="45" t="s">
        <v>393</v>
      </c>
      <c r="F33" s="23" t="s">
        <v>30</v>
      </c>
      <c r="G33" s="23" t="s">
        <v>400</v>
      </c>
      <c r="H33" s="46" t="s">
        <v>447</v>
      </c>
      <c r="I33" s="45" t="s">
        <v>443</v>
      </c>
      <c r="J33" s="45" t="s">
        <v>449</v>
      </c>
      <c r="K33" s="45" t="s">
        <v>455</v>
      </c>
      <c r="L33" s="47"/>
      <c r="M33" s="47"/>
      <c r="N33" s="45" t="s">
        <v>8</v>
      </c>
      <c r="O33" s="47"/>
      <c r="P33" s="47"/>
      <c r="Q33" s="47"/>
      <c r="R33" s="23" t="s">
        <v>243</v>
      </c>
      <c r="S33" s="47"/>
      <c r="T33" s="47"/>
      <c r="U33" s="47"/>
      <c r="V33" s="47"/>
    </row>
    <row r="34" spans="1:22" s="34" customFormat="1" x14ac:dyDescent="0.25">
      <c r="A34" s="23" t="s">
        <v>345</v>
      </c>
      <c r="B34" s="23" t="s">
        <v>346</v>
      </c>
      <c r="C34" s="45" t="s">
        <v>391</v>
      </c>
      <c r="D34" s="45" t="s">
        <v>392</v>
      </c>
      <c r="E34" s="45" t="s">
        <v>393</v>
      </c>
      <c r="F34" s="23" t="s">
        <v>30</v>
      </c>
      <c r="G34" s="23" t="s">
        <v>401</v>
      </c>
      <c r="H34" s="46" t="s">
        <v>448</v>
      </c>
      <c r="I34" s="45" t="s">
        <v>444</v>
      </c>
      <c r="J34" s="45" t="s">
        <v>449</v>
      </c>
      <c r="K34" s="45" t="s">
        <v>456</v>
      </c>
      <c r="L34" s="47"/>
      <c r="M34" s="47"/>
      <c r="N34" s="45" t="s">
        <v>8</v>
      </c>
      <c r="O34" s="47"/>
      <c r="P34" s="47"/>
      <c r="Q34" s="47"/>
      <c r="R34" s="23" t="s">
        <v>77</v>
      </c>
      <c r="S34" s="47"/>
      <c r="T34" s="47"/>
      <c r="U34" s="47"/>
      <c r="V34" s="47"/>
    </row>
    <row r="35" spans="1:22" s="50" customFormat="1" x14ac:dyDescent="0.25">
      <c r="A35" s="23" t="s">
        <v>242</v>
      </c>
      <c r="B35" s="23" t="s">
        <v>346</v>
      </c>
      <c r="C35" s="23" t="s">
        <v>162</v>
      </c>
      <c r="D35" s="23" t="s">
        <v>162</v>
      </c>
      <c r="E35" s="23" t="s">
        <v>16</v>
      </c>
      <c r="F35" s="23" t="s">
        <v>151</v>
      </c>
      <c r="G35" s="23" t="s">
        <v>402</v>
      </c>
      <c r="H35" s="23" t="s">
        <v>23</v>
      </c>
      <c r="I35" s="23" t="s">
        <v>169</v>
      </c>
      <c r="J35" s="23" t="s">
        <v>221</v>
      </c>
      <c r="K35" s="23" t="s">
        <v>229</v>
      </c>
      <c r="L35" s="23" t="s">
        <v>27</v>
      </c>
      <c r="M35" s="23"/>
      <c r="N35" s="23" t="s">
        <v>8</v>
      </c>
      <c r="O35" s="23"/>
      <c r="P35" s="30"/>
      <c r="Q35" s="30"/>
      <c r="R35" s="23" t="s">
        <v>77</v>
      </c>
      <c r="S35" s="23"/>
      <c r="T35" s="23" t="s">
        <v>244</v>
      </c>
      <c r="U35" s="23"/>
      <c r="V35" s="23"/>
    </row>
    <row r="36" spans="1:22" s="51" customFormat="1" x14ac:dyDescent="0.25">
      <c r="A36" s="23" t="s">
        <v>242</v>
      </c>
      <c r="B36" s="23" t="s">
        <v>346</v>
      </c>
      <c r="C36" s="23" t="s">
        <v>162</v>
      </c>
      <c r="D36" s="23" t="s">
        <v>162</v>
      </c>
      <c r="E36" s="23" t="s">
        <v>29</v>
      </c>
      <c r="F36" s="23" t="s">
        <v>30</v>
      </c>
      <c r="G36" s="23" t="s">
        <v>403</v>
      </c>
      <c r="H36" s="23" t="s">
        <v>31</v>
      </c>
      <c r="I36" s="23" t="s">
        <v>62</v>
      </c>
      <c r="J36" s="23" t="s">
        <v>32</v>
      </c>
      <c r="K36" s="23" t="s">
        <v>33</v>
      </c>
      <c r="L36" s="23" t="s">
        <v>27</v>
      </c>
      <c r="M36" s="23"/>
      <c r="N36" s="23" t="s">
        <v>8</v>
      </c>
      <c r="O36" s="23"/>
      <c r="P36" s="30"/>
      <c r="Q36" s="30"/>
      <c r="R36" s="23" t="s">
        <v>77</v>
      </c>
      <c r="S36" s="23"/>
      <c r="T36" s="23" t="s">
        <v>245</v>
      </c>
      <c r="U36" s="23"/>
      <c r="V36" s="23"/>
    </row>
    <row r="37" spans="1:22" s="51" customFormat="1" x14ac:dyDescent="0.25">
      <c r="A37" s="23" t="s">
        <v>242</v>
      </c>
      <c r="B37" s="23" t="s">
        <v>346</v>
      </c>
      <c r="C37" s="23" t="s">
        <v>162</v>
      </c>
      <c r="D37" s="23" t="s">
        <v>162</v>
      </c>
      <c r="E37" s="23" t="s">
        <v>26</v>
      </c>
      <c r="F37" s="23" t="s">
        <v>30</v>
      </c>
      <c r="G37" s="23" t="s">
        <v>404</v>
      </c>
      <c r="H37" s="23" t="s">
        <v>31</v>
      </c>
      <c r="I37" s="23" t="s">
        <v>37</v>
      </c>
      <c r="J37" s="23" t="s">
        <v>34</v>
      </c>
      <c r="K37" s="23" t="s">
        <v>35</v>
      </c>
      <c r="L37" s="23" t="s">
        <v>27</v>
      </c>
      <c r="M37" s="23"/>
      <c r="N37" s="23" t="s">
        <v>8</v>
      </c>
      <c r="O37" s="23"/>
      <c r="P37" s="30"/>
      <c r="Q37" s="30"/>
      <c r="R37" s="23" t="s">
        <v>77</v>
      </c>
      <c r="S37" s="23"/>
      <c r="T37" s="23" t="s">
        <v>246</v>
      </c>
      <c r="U37" s="23"/>
      <c r="V37" s="23"/>
    </row>
    <row r="38" spans="1:22" s="51" customFormat="1" x14ac:dyDescent="0.25">
      <c r="A38" s="23" t="s">
        <v>242</v>
      </c>
      <c r="B38" s="23" t="s">
        <v>346</v>
      </c>
      <c r="C38" s="23" t="s">
        <v>162</v>
      </c>
      <c r="D38" s="23" t="s">
        <v>162</v>
      </c>
      <c r="E38" s="23" t="s">
        <v>39</v>
      </c>
      <c r="F38" s="23" t="s">
        <v>30</v>
      </c>
      <c r="G38" s="23" t="s">
        <v>405</v>
      </c>
      <c r="H38" s="23" t="s">
        <v>185</v>
      </c>
      <c r="I38" s="23" t="s">
        <v>183</v>
      </c>
      <c r="J38" s="23" t="s">
        <v>183</v>
      </c>
      <c r="K38" s="23" t="s">
        <v>184</v>
      </c>
      <c r="L38" s="23" t="s">
        <v>27</v>
      </c>
      <c r="M38" s="23"/>
      <c r="N38" s="23" t="s">
        <v>8</v>
      </c>
      <c r="O38" s="23"/>
      <c r="P38" s="30"/>
      <c r="Q38" s="30"/>
      <c r="R38" s="23" t="s">
        <v>77</v>
      </c>
      <c r="S38" s="23"/>
      <c r="T38" s="23" t="s">
        <v>247</v>
      </c>
      <c r="U38" s="23"/>
      <c r="V38" s="23"/>
    </row>
    <row r="39" spans="1:22" s="50" customFormat="1" x14ac:dyDescent="0.25">
      <c r="A39" s="23" t="s">
        <v>242</v>
      </c>
      <c r="B39" s="23" t="s">
        <v>346</v>
      </c>
      <c r="C39" s="23" t="s">
        <v>162</v>
      </c>
      <c r="D39" s="23" t="s">
        <v>162</v>
      </c>
      <c r="E39" s="23" t="s">
        <v>156</v>
      </c>
      <c r="F39" s="23" t="s">
        <v>151</v>
      </c>
      <c r="G39" s="23" t="s">
        <v>406</v>
      </c>
      <c r="H39" s="23" t="s">
        <v>31</v>
      </c>
      <c r="I39" s="23" t="s">
        <v>96</v>
      </c>
      <c r="J39" s="23" t="s">
        <v>186</v>
      </c>
      <c r="K39" s="23" t="s">
        <v>187</v>
      </c>
      <c r="L39" s="23" t="s">
        <v>27</v>
      </c>
      <c r="M39" s="33"/>
      <c r="N39" s="23" t="s">
        <v>8</v>
      </c>
      <c r="O39" s="23"/>
      <c r="P39" s="30"/>
      <c r="Q39" s="30"/>
      <c r="R39" s="23" t="s">
        <v>77</v>
      </c>
      <c r="S39" s="23"/>
      <c r="T39" s="23" t="s">
        <v>372</v>
      </c>
      <c r="U39" s="23"/>
      <c r="V39" s="23"/>
    </row>
    <row r="40" spans="1:22" s="50" customFormat="1" x14ac:dyDescent="0.25">
      <c r="A40" s="23" t="s">
        <v>242</v>
      </c>
      <c r="B40" s="23" t="s">
        <v>346</v>
      </c>
      <c r="C40" s="23" t="s">
        <v>162</v>
      </c>
      <c r="D40" s="23" t="s">
        <v>162</v>
      </c>
      <c r="E40" s="23" t="s">
        <v>157</v>
      </c>
      <c r="F40" s="23" t="s">
        <v>151</v>
      </c>
      <c r="G40" s="23" t="s">
        <v>407</v>
      </c>
      <c r="H40" s="23" t="s">
        <v>31</v>
      </c>
      <c r="I40" s="23" t="s">
        <v>97</v>
      </c>
      <c r="J40" s="23" t="s">
        <v>98</v>
      </c>
      <c r="K40" s="23" t="s">
        <v>99</v>
      </c>
      <c r="L40" s="23" t="s">
        <v>27</v>
      </c>
      <c r="M40" s="33"/>
      <c r="N40" s="23" t="s">
        <v>8</v>
      </c>
      <c r="O40" s="23"/>
      <c r="P40" s="30"/>
      <c r="Q40" s="30"/>
      <c r="R40" s="23" t="s">
        <v>77</v>
      </c>
      <c r="S40" s="23"/>
      <c r="T40" s="23" t="s">
        <v>390</v>
      </c>
      <c r="U40" s="23"/>
      <c r="V40" s="23"/>
    </row>
    <row r="41" spans="1:22" s="50" customFormat="1" x14ac:dyDescent="0.25">
      <c r="A41" s="23" t="s">
        <v>242</v>
      </c>
      <c r="B41" s="23" t="s">
        <v>346</v>
      </c>
      <c r="C41" s="23" t="s">
        <v>162</v>
      </c>
      <c r="D41" s="23" t="s">
        <v>162</v>
      </c>
      <c r="E41" s="23" t="s">
        <v>139</v>
      </c>
      <c r="F41" s="23" t="s">
        <v>151</v>
      </c>
      <c r="G41" s="23" t="s">
        <v>408</v>
      </c>
      <c r="H41" s="23" t="s">
        <v>31</v>
      </c>
      <c r="I41" s="45" t="s">
        <v>100</v>
      </c>
      <c r="J41" s="23" t="s">
        <v>101</v>
      </c>
      <c r="K41" s="23" t="s">
        <v>102</v>
      </c>
      <c r="L41" s="23" t="s">
        <v>27</v>
      </c>
      <c r="M41" s="33"/>
      <c r="N41" s="23" t="s">
        <v>8</v>
      </c>
      <c r="O41" s="23"/>
      <c r="P41" s="30">
        <v>43318</v>
      </c>
      <c r="Q41" s="30"/>
      <c r="R41" s="23" t="s">
        <v>77</v>
      </c>
      <c r="S41" s="23"/>
      <c r="T41" s="23"/>
      <c r="U41" s="23"/>
      <c r="V41" s="23"/>
    </row>
    <row r="42" spans="1:22" s="50" customFormat="1" x14ac:dyDescent="0.25">
      <c r="A42" s="23" t="s">
        <v>242</v>
      </c>
      <c r="B42" s="23" t="s">
        <v>346</v>
      </c>
      <c r="C42" s="23" t="s">
        <v>162</v>
      </c>
      <c r="D42" s="23" t="s">
        <v>162</v>
      </c>
      <c r="E42" s="23" t="s">
        <v>140</v>
      </c>
      <c r="F42" s="23" t="s">
        <v>151</v>
      </c>
      <c r="G42" s="23" t="s">
        <v>409</v>
      </c>
      <c r="H42" s="23" t="s">
        <v>31</v>
      </c>
      <c r="I42" s="45" t="s">
        <v>103</v>
      </c>
      <c r="J42" s="23" t="s">
        <v>104</v>
      </c>
      <c r="K42" s="23" t="s">
        <v>105</v>
      </c>
      <c r="L42" s="23" t="s">
        <v>27</v>
      </c>
      <c r="M42" s="33"/>
      <c r="N42" s="23" t="s">
        <v>8</v>
      </c>
      <c r="O42" s="23"/>
      <c r="P42" s="30">
        <v>43318</v>
      </c>
      <c r="Q42" s="30"/>
      <c r="R42" s="23" t="s">
        <v>77</v>
      </c>
      <c r="S42" s="23"/>
      <c r="T42" s="23"/>
      <c r="U42" s="23"/>
      <c r="V42" s="23"/>
    </row>
    <row r="43" spans="1:22" s="50" customFormat="1" x14ac:dyDescent="0.25">
      <c r="A43" s="23" t="s">
        <v>242</v>
      </c>
      <c r="B43" s="23" t="s">
        <v>346</v>
      </c>
      <c r="C43" s="23" t="s">
        <v>162</v>
      </c>
      <c r="D43" s="23" t="s">
        <v>162</v>
      </c>
      <c r="E43" s="23" t="s">
        <v>141</v>
      </c>
      <c r="F43" s="23" t="s">
        <v>151</v>
      </c>
      <c r="G43" s="23" t="s">
        <v>410</v>
      </c>
      <c r="H43" s="23" t="s">
        <v>31</v>
      </c>
      <c r="I43" s="45" t="s">
        <v>106</v>
      </c>
      <c r="J43" s="23" t="s">
        <v>188</v>
      </c>
      <c r="K43" s="23" t="s">
        <v>189</v>
      </c>
      <c r="L43" s="23" t="s">
        <v>27</v>
      </c>
      <c r="M43" s="33"/>
      <c r="N43" s="23" t="s">
        <v>8</v>
      </c>
      <c r="O43" s="23"/>
      <c r="P43" s="30">
        <v>43318</v>
      </c>
      <c r="Q43" s="30"/>
      <c r="R43" s="23" t="s">
        <v>77</v>
      </c>
      <c r="S43" s="23"/>
      <c r="T43" s="23"/>
      <c r="U43" s="23"/>
      <c r="V43" s="23"/>
    </row>
    <row r="44" spans="1:22" s="50" customFormat="1" x14ac:dyDescent="0.25">
      <c r="A44" s="23" t="s">
        <v>242</v>
      </c>
      <c r="B44" s="23" t="s">
        <v>346</v>
      </c>
      <c r="C44" s="23" t="s">
        <v>162</v>
      </c>
      <c r="D44" s="23" t="s">
        <v>162</v>
      </c>
      <c r="E44" s="23" t="s">
        <v>142</v>
      </c>
      <c r="F44" s="23" t="s">
        <v>151</v>
      </c>
      <c r="G44" s="23" t="s">
        <v>411</v>
      </c>
      <c r="H44" s="23" t="s">
        <v>31</v>
      </c>
      <c r="I44" s="45" t="s">
        <v>107</v>
      </c>
      <c r="J44" s="23" t="s">
        <v>108</v>
      </c>
      <c r="K44" s="23" t="s">
        <v>190</v>
      </c>
      <c r="L44" s="23" t="s">
        <v>27</v>
      </c>
      <c r="M44" s="33"/>
      <c r="N44" s="23" t="s">
        <v>8</v>
      </c>
      <c r="O44" s="23"/>
      <c r="P44" s="30"/>
      <c r="Q44" s="30"/>
      <c r="R44" s="23" t="s">
        <v>77</v>
      </c>
      <c r="S44" s="23"/>
      <c r="T44" s="23" t="s">
        <v>248</v>
      </c>
      <c r="U44" s="23"/>
      <c r="V44" s="23"/>
    </row>
    <row r="45" spans="1:22" s="50" customFormat="1" x14ac:dyDescent="0.25">
      <c r="A45" s="23" t="s">
        <v>242</v>
      </c>
      <c r="B45" s="23" t="s">
        <v>346</v>
      </c>
      <c r="C45" s="23" t="s">
        <v>162</v>
      </c>
      <c r="D45" s="23" t="s">
        <v>162</v>
      </c>
      <c r="E45" s="23" t="s">
        <v>143</v>
      </c>
      <c r="F45" s="23" t="s">
        <v>151</v>
      </c>
      <c r="G45" s="23" t="s">
        <v>412</v>
      </c>
      <c r="H45" s="23" t="s">
        <v>31</v>
      </c>
      <c r="I45" s="45" t="s">
        <v>208</v>
      </c>
      <c r="J45" s="23" t="s">
        <v>109</v>
      </c>
      <c r="K45" s="23" t="s">
        <v>207</v>
      </c>
      <c r="L45" s="23" t="s">
        <v>27</v>
      </c>
      <c r="M45" s="23"/>
      <c r="N45" s="23" t="s">
        <v>8</v>
      </c>
      <c r="O45" s="23"/>
      <c r="P45" s="30"/>
      <c r="Q45" s="30"/>
      <c r="R45" s="23" t="s">
        <v>77</v>
      </c>
      <c r="S45" s="23"/>
      <c r="T45" s="23" t="s">
        <v>249</v>
      </c>
      <c r="U45" s="23"/>
      <c r="V45" s="23"/>
    </row>
    <row r="46" spans="1:22" s="50" customFormat="1" x14ac:dyDescent="0.25">
      <c r="A46" s="23" t="s">
        <v>242</v>
      </c>
      <c r="B46" s="23" t="s">
        <v>346</v>
      </c>
      <c r="C46" s="23" t="s">
        <v>162</v>
      </c>
      <c r="D46" s="23" t="s">
        <v>162</v>
      </c>
      <c r="E46" s="23" t="s">
        <v>143</v>
      </c>
      <c r="F46" s="23" t="s">
        <v>151</v>
      </c>
      <c r="G46" s="23" t="s">
        <v>413</v>
      </c>
      <c r="H46" s="23" t="s">
        <v>31</v>
      </c>
      <c r="I46" s="45" t="s">
        <v>110</v>
      </c>
      <c r="J46" s="23" t="s">
        <v>111</v>
      </c>
      <c r="K46" s="23" t="s">
        <v>112</v>
      </c>
      <c r="L46" s="23" t="s">
        <v>27</v>
      </c>
      <c r="M46" s="23"/>
      <c r="N46" s="23" t="s">
        <v>8</v>
      </c>
      <c r="O46" s="23"/>
      <c r="P46" s="30"/>
      <c r="Q46" s="30"/>
      <c r="R46" s="23" t="s">
        <v>77</v>
      </c>
      <c r="S46" s="23"/>
      <c r="T46" s="23" t="s">
        <v>250</v>
      </c>
      <c r="U46" s="23"/>
      <c r="V46" s="23"/>
    </row>
    <row r="47" spans="1:22" s="50" customFormat="1" x14ac:dyDescent="0.25">
      <c r="A47" s="23" t="s">
        <v>242</v>
      </c>
      <c r="B47" s="23" t="s">
        <v>346</v>
      </c>
      <c r="C47" s="23" t="s">
        <v>162</v>
      </c>
      <c r="D47" s="23" t="s">
        <v>162</v>
      </c>
      <c r="E47" s="23" t="s">
        <v>144</v>
      </c>
      <c r="F47" s="23" t="s">
        <v>151</v>
      </c>
      <c r="G47" s="23" t="s">
        <v>414</v>
      </c>
      <c r="H47" s="23" t="s">
        <v>31</v>
      </c>
      <c r="I47" s="45" t="s">
        <v>113</v>
      </c>
      <c r="J47" s="23" t="s">
        <v>114</v>
      </c>
      <c r="K47" s="23" t="s">
        <v>115</v>
      </c>
      <c r="L47" s="23" t="s">
        <v>27</v>
      </c>
      <c r="M47" s="23"/>
      <c r="N47" s="23" t="s">
        <v>8</v>
      </c>
      <c r="O47" s="23"/>
      <c r="P47" s="30"/>
      <c r="Q47" s="30"/>
      <c r="R47" s="23" t="s">
        <v>77</v>
      </c>
      <c r="S47" s="23"/>
      <c r="T47" s="23" t="s">
        <v>373</v>
      </c>
      <c r="U47" s="23"/>
      <c r="V47" s="23"/>
    </row>
    <row r="48" spans="1:22" s="50" customFormat="1" x14ac:dyDescent="0.25">
      <c r="A48" s="23" t="s">
        <v>242</v>
      </c>
      <c r="B48" s="23" t="s">
        <v>346</v>
      </c>
      <c r="C48" s="23" t="s">
        <v>162</v>
      </c>
      <c r="D48" s="23" t="s">
        <v>162</v>
      </c>
      <c r="E48" s="23" t="s">
        <v>145</v>
      </c>
      <c r="F48" s="23" t="s">
        <v>151</v>
      </c>
      <c r="G48" s="23" t="s">
        <v>415</v>
      </c>
      <c r="H48" s="23" t="s">
        <v>31</v>
      </c>
      <c r="I48" s="23" t="s">
        <v>106</v>
      </c>
      <c r="J48" s="23" t="s">
        <v>191</v>
      </c>
      <c r="K48" s="23" t="s">
        <v>189</v>
      </c>
      <c r="L48" s="23" t="s">
        <v>27</v>
      </c>
      <c r="M48" s="33"/>
      <c r="N48" s="23" t="s">
        <v>8</v>
      </c>
      <c r="O48" s="23"/>
      <c r="P48" s="30"/>
      <c r="Q48" s="30"/>
      <c r="R48" s="23" t="s">
        <v>77</v>
      </c>
      <c r="S48" s="23"/>
      <c r="T48" s="23" t="s">
        <v>374</v>
      </c>
      <c r="U48" s="23"/>
      <c r="V48" s="23"/>
    </row>
    <row r="49" spans="1:22" s="50" customFormat="1" x14ac:dyDescent="0.25">
      <c r="A49" s="23" t="s">
        <v>242</v>
      </c>
      <c r="B49" s="23" t="s">
        <v>346</v>
      </c>
      <c r="C49" s="23" t="s">
        <v>162</v>
      </c>
      <c r="D49" s="23" t="s">
        <v>162</v>
      </c>
      <c r="E49" s="23" t="s">
        <v>146</v>
      </c>
      <c r="F49" s="23" t="s">
        <v>151</v>
      </c>
      <c r="G49" s="23" t="s">
        <v>416</v>
      </c>
      <c r="H49" s="23" t="s">
        <v>31</v>
      </c>
      <c r="I49" s="23" t="s">
        <v>116</v>
      </c>
      <c r="J49" s="23" t="s">
        <v>117</v>
      </c>
      <c r="K49" s="23" t="s">
        <v>118</v>
      </c>
      <c r="L49" s="23" t="s">
        <v>27</v>
      </c>
      <c r="M49" s="23"/>
      <c r="N49" s="23" t="s">
        <v>8</v>
      </c>
      <c r="O49" s="23"/>
      <c r="P49" s="30"/>
      <c r="Q49" s="30"/>
      <c r="R49" s="23" t="s">
        <v>77</v>
      </c>
      <c r="S49" s="23"/>
      <c r="T49" s="23" t="s">
        <v>389</v>
      </c>
      <c r="U49" s="23"/>
      <c r="V49" s="23"/>
    </row>
    <row r="50" spans="1:22" s="50" customFormat="1" x14ac:dyDescent="0.25">
      <c r="A50" s="23" t="s">
        <v>242</v>
      </c>
      <c r="B50" s="23" t="s">
        <v>346</v>
      </c>
      <c r="C50" s="23" t="s">
        <v>162</v>
      </c>
      <c r="D50" s="23" t="s">
        <v>162</v>
      </c>
      <c r="E50" s="23" t="s">
        <v>158</v>
      </c>
      <c r="F50" s="23" t="s">
        <v>151</v>
      </c>
      <c r="G50" s="23" t="s">
        <v>417</v>
      </c>
      <c r="H50" s="23" t="s">
        <v>31</v>
      </c>
      <c r="I50" s="23" t="s">
        <v>371</v>
      </c>
      <c r="J50" s="23" t="s">
        <v>233</v>
      </c>
      <c r="K50" s="23" t="s">
        <v>234</v>
      </c>
      <c r="L50" s="23" t="s">
        <v>27</v>
      </c>
      <c r="M50" s="23"/>
      <c r="N50" s="23" t="s">
        <v>8</v>
      </c>
      <c r="O50" s="23"/>
      <c r="P50" s="30"/>
      <c r="Q50" s="30"/>
      <c r="R50" s="23" t="s">
        <v>77</v>
      </c>
      <c r="S50" s="23"/>
      <c r="T50" s="23" t="s">
        <v>375</v>
      </c>
      <c r="U50" s="23"/>
      <c r="V50" s="23"/>
    </row>
    <row r="51" spans="1:22" s="50" customFormat="1" x14ac:dyDescent="0.25">
      <c r="A51" s="23" t="s">
        <v>242</v>
      </c>
      <c r="B51" s="23" t="s">
        <v>346</v>
      </c>
      <c r="C51" s="23" t="s">
        <v>162</v>
      </c>
      <c r="D51" s="23" t="s">
        <v>162</v>
      </c>
      <c r="E51" s="23" t="s">
        <v>158</v>
      </c>
      <c r="F51" s="23" t="s">
        <v>151</v>
      </c>
      <c r="G51" s="23" t="s">
        <v>418</v>
      </c>
      <c r="H51" s="23" t="s">
        <v>31</v>
      </c>
      <c r="I51" s="23" t="s">
        <v>232</v>
      </c>
      <c r="J51" s="23" t="s">
        <v>236</v>
      </c>
      <c r="K51" s="23" t="s">
        <v>235</v>
      </c>
      <c r="L51" s="23" t="s">
        <v>27</v>
      </c>
      <c r="M51" s="23"/>
      <c r="N51" s="23" t="s">
        <v>8</v>
      </c>
      <c r="O51" s="23"/>
      <c r="P51" s="30"/>
      <c r="Q51" s="30"/>
      <c r="R51" s="23" t="s">
        <v>77</v>
      </c>
      <c r="S51" s="23"/>
      <c r="T51" s="23" t="s">
        <v>376</v>
      </c>
      <c r="U51" s="23"/>
      <c r="V51" s="23"/>
    </row>
    <row r="52" spans="1:22" s="50" customFormat="1" x14ac:dyDescent="0.25">
      <c r="A52" s="23" t="s">
        <v>242</v>
      </c>
      <c r="B52" s="23" t="s">
        <v>346</v>
      </c>
      <c r="C52" s="23" t="s">
        <v>162</v>
      </c>
      <c r="D52" s="23" t="s">
        <v>162</v>
      </c>
      <c r="E52" s="23" t="s">
        <v>147</v>
      </c>
      <c r="F52" s="23" t="s">
        <v>153</v>
      </c>
      <c r="G52" s="23" t="s">
        <v>419</v>
      </c>
      <c r="H52" s="23" t="s">
        <v>31</v>
      </c>
      <c r="I52" s="23" t="s">
        <v>192</v>
      </c>
      <c r="J52" s="23" t="s">
        <v>193</v>
      </c>
      <c r="K52" s="23" t="s">
        <v>194</v>
      </c>
      <c r="L52" s="23" t="s">
        <v>27</v>
      </c>
      <c r="M52" s="23"/>
      <c r="N52" s="23" t="s">
        <v>8</v>
      </c>
      <c r="O52" s="23"/>
      <c r="P52" s="30"/>
      <c r="Q52" s="30"/>
      <c r="R52" s="23" t="s">
        <v>77</v>
      </c>
      <c r="S52" s="23"/>
      <c r="T52" s="23" t="s">
        <v>377</v>
      </c>
      <c r="U52" s="23"/>
      <c r="V52" s="23"/>
    </row>
    <row r="53" spans="1:22" s="50" customFormat="1" x14ac:dyDescent="0.25">
      <c r="A53" s="23" t="s">
        <v>242</v>
      </c>
      <c r="B53" s="23" t="s">
        <v>346</v>
      </c>
      <c r="C53" s="23" t="s">
        <v>162</v>
      </c>
      <c r="D53" s="23" t="s">
        <v>162</v>
      </c>
      <c r="E53" s="23" t="s">
        <v>148</v>
      </c>
      <c r="F53" s="23" t="s">
        <v>151</v>
      </c>
      <c r="G53" s="23" t="s">
        <v>420</v>
      </c>
      <c r="H53" s="23" t="s">
        <v>31</v>
      </c>
      <c r="I53" s="23" t="s">
        <v>119</v>
      </c>
      <c r="J53" s="23" t="s">
        <v>120</v>
      </c>
      <c r="K53" s="23" t="s">
        <v>121</v>
      </c>
      <c r="L53" s="23" t="s">
        <v>27</v>
      </c>
      <c r="M53" s="23"/>
      <c r="N53" s="23" t="s">
        <v>8</v>
      </c>
      <c r="O53" s="23"/>
      <c r="P53" s="30"/>
      <c r="Q53" s="30"/>
      <c r="R53" s="23" t="s">
        <v>77</v>
      </c>
      <c r="S53" s="23"/>
      <c r="T53" s="23" t="s">
        <v>388</v>
      </c>
      <c r="U53" s="23"/>
      <c r="V53" s="23"/>
    </row>
    <row r="54" spans="1:22" s="50" customFormat="1" x14ac:dyDescent="0.25">
      <c r="A54" s="23" t="s">
        <v>242</v>
      </c>
      <c r="B54" s="23" t="s">
        <v>346</v>
      </c>
      <c r="C54" s="23" t="s">
        <v>162</v>
      </c>
      <c r="D54" s="23" t="s">
        <v>162</v>
      </c>
      <c r="E54" s="23" t="s">
        <v>149</v>
      </c>
      <c r="F54" s="23" t="s">
        <v>151</v>
      </c>
      <c r="G54" s="23" t="s">
        <v>421</v>
      </c>
      <c r="H54" s="23" t="s">
        <v>31</v>
      </c>
      <c r="I54" s="23" t="s">
        <v>241</v>
      </c>
      <c r="J54" s="23" t="s">
        <v>233</v>
      </c>
      <c r="K54" s="23" t="s">
        <v>234</v>
      </c>
      <c r="L54" s="23" t="s">
        <v>154</v>
      </c>
      <c r="M54" s="23"/>
      <c r="N54" s="23" t="s">
        <v>8</v>
      </c>
      <c r="O54" s="23"/>
      <c r="P54" s="30"/>
      <c r="Q54" s="30"/>
      <c r="R54" s="23" t="s">
        <v>77</v>
      </c>
      <c r="S54" s="23"/>
      <c r="T54" s="23" t="s">
        <v>387</v>
      </c>
      <c r="U54" s="23"/>
      <c r="V54" s="23"/>
    </row>
    <row r="55" spans="1:22" s="50" customFormat="1" x14ac:dyDescent="0.25">
      <c r="A55" s="23" t="s">
        <v>242</v>
      </c>
      <c r="B55" s="23" t="s">
        <v>346</v>
      </c>
      <c r="C55" s="23" t="s">
        <v>162</v>
      </c>
      <c r="D55" s="23" t="s">
        <v>162</v>
      </c>
      <c r="E55" s="23" t="s">
        <v>150</v>
      </c>
      <c r="F55" s="23" t="s">
        <v>151</v>
      </c>
      <c r="G55" s="23" t="s">
        <v>422</v>
      </c>
      <c r="H55" s="23" t="s">
        <v>31</v>
      </c>
      <c r="I55" s="23" t="s">
        <v>209</v>
      </c>
      <c r="J55" s="23" t="s">
        <v>210</v>
      </c>
      <c r="K55" s="23" t="s">
        <v>211</v>
      </c>
      <c r="L55" s="23" t="s">
        <v>27</v>
      </c>
      <c r="M55" s="23"/>
      <c r="N55" s="23" t="s">
        <v>8</v>
      </c>
      <c r="O55" s="23"/>
      <c r="P55" s="30"/>
      <c r="Q55" s="30"/>
      <c r="R55" s="23" t="s">
        <v>77</v>
      </c>
      <c r="S55" s="23"/>
      <c r="T55" s="23"/>
      <c r="U55" s="23"/>
      <c r="V55" s="23"/>
    </row>
    <row r="56" spans="1:22" s="50" customFormat="1" x14ac:dyDescent="0.25">
      <c r="A56" s="23" t="s">
        <v>242</v>
      </c>
      <c r="B56" s="23" t="s">
        <v>346</v>
      </c>
      <c r="C56" s="23" t="s">
        <v>162</v>
      </c>
      <c r="D56" s="23" t="s">
        <v>162</v>
      </c>
      <c r="E56" s="23" t="s">
        <v>156</v>
      </c>
      <c r="F56" s="23" t="s">
        <v>151</v>
      </c>
      <c r="G56" s="23" t="s">
        <v>423</v>
      </c>
      <c r="H56" s="23" t="s">
        <v>31</v>
      </c>
      <c r="I56" s="23" t="s">
        <v>122</v>
      </c>
      <c r="J56" s="23" t="s">
        <v>195</v>
      </c>
      <c r="K56" s="23" t="s">
        <v>187</v>
      </c>
      <c r="L56" s="23" t="s">
        <v>27</v>
      </c>
      <c r="M56" s="23"/>
      <c r="N56" s="23" t="s">
        <v>38</v>
      </c>
      <c r="O56" s="23"/>
      <c r="P56" s="30"/>
      <c r="Q56" s="30"/>
      <c r="R56" s="23" t="s">
        <v>77</v>
      </c>
      <c r="S56" s="23"/>
      <c r="T56" s="23"/>
      <c r="U56" s="23"/>
      <c r="V56" s="23"/>
    </row>
    <row r="57" spans="1:22" s="50" customFormat="1" x14ac:dyDescent="0.25">
      <c r="A57" s="23" t="s">
        <v>242</v>
      </c>
      <c r="B57" s="23" t="s">
        <v>346</v>
      </c>
      <c r="C57" s="23" t="s">
        <v>162</v>
      </c>
      <c r="D57" s="23" t="s">
        <v>162</v>
      </c>
      <c r="E57" s="23" t="s">
        <v>157</v>
      </c>
      <c r="F57" s="23" t="s">
        <v>151</v>
      </c>
      <c r="G57" s="23" t="s">
        <v>424</v>
      </c>
      <c r="H57" s="23" t="s">
        <v>31</v>
      </c>
      <c r="I57" s="23" t="s">
        <v>123</v>
      </c>
      <c r="J57" s="23" t="s">
        <v>124</v>
      </c>
      <c r="K57" s="23" t="s">
        <v>99</v>
      </c>
      <c r="L57" s="23" t="s">
        <v>27</v>
      </c>
      <c r="M57" s="23"/>
      <c r="N57" s="23" t="s">
        <v>38</v>
      </c>
      <c r="O57" s="23"/>
      <c r="P57" s="30"/>
      <c r="Q57" s="30"/>
      <c r="R57" s="23" t="s">
        <v>77</v>
      </c>
      <c r="S57" s="23"/>
      <c r="T57" s="23"/>
      <c r="U57" s="23"/>
      <c r="V57" s="23"/>
    </row>
    <row r="58" spans="1:22" s="50" customFormat="1" x14ac:dyDescent="0.25">
      <c r="A58" s="23" t="s">
        <v>242</v>
      </c>
      <c r="B58" s="23" t="s">
        <v>346</v>
      </c>
      <c r="C58" s="23" t="s">
        <v>162</v>
      </c>
      <c r="D58" s="23" t="s">
        <v>162</v>
      </c>
      <c r="E58" s="23" t="s">
        <v>139</v>
      </c>
      <c r="F58" s="23" t="s">
        <v>151</v>
      </c>
      <c r="G58" s="23" t="s">
        <v>425</v>
      </c>
      <c r="H58" s="23" t="s">
        <v>31</v>
      </c>
      <c r="I58" s="23" t="s">
        <v>125</v>
      </c>
      <c r="J58" s="23" t="s">
        <v>126</v>
      </c>
      <c r="K58" s="23" t="s">
        <v>127</v>
      </c>
      <c r="L58" s="23" t="s">
        <v>27</v>
      </c>
      <c r="M58" s="23"/>
      <c r="N58" s="23" t="s">
        <v>38</v>
      </c>
      <c r="O58" s="23"/>
      <c r="P58" s="30"/>
      <c r="Q58" s="30"/>
      <c r="R58" s="23" t="s">
        <v>77</v>
      </c>
      <c r="S58" s="23"/>
      <c r="T58" s="23"/>
      <c r="U58" s="23"/>
      <c r="V58" s="23"/>
    </row>
    <row r="59" spans="1:22" s="50" customFormat="1" x14ac:dyDescent="0.25">
      <c r="A59" s="23" t="s">
        <v>242</v>
      </c>
      <c r="B59" s="23" t="s">
        <v>346</v>
      </c>
      <c r="C59" s="23" t="s">
        <v>162</v>
      </c>
      <c r="D59" s="23" t="s">
        <v>162</v>
      </c>
      <c r="E59" s="23" t="s">
        <v>140</v>
      </c>
      <c r="F59" s="23" t="s">
        <v>151</v>
      </c>
      <c r="G59" s="23" t="s">
        <v>426</v>
      </c>
      <c r="H59" s="23" t="s">
        <v>31</v>
      </c>
      <c r="I59" s="23" t="s">
        <v>128</v>
      </c>
      <c r="J59" s="23" t="s">
        <v>129</v>
      </c>
      <c r="K59" s="23" t="s">
        <v>105</v>
      </c>
      <c r="L59" s="23" t="s">
        <v>27</v>
      </c>
      <c r="M59" s="23"/>
      <c r="N59" s="23" t="s">
        <v>38</v>
      </c>
      <c r="O59" s="23"/>
      <c r="P59" s="30"/>
      <c r="Q59" s="30"/>
      <c r="R59" s="23" t="s">
        <v>77</v>
      </c>
      <c r="S59" s="23"/>
      <c r="T59" s="23"/>
      <c r="U59" s="23"/>
      <c r="V59" s="23"/>
    </row>
    <row r="60" spans="1:22" s="50" customFormat="1" x14ac:dyDescent="0.25">
      <c r="A60" s="23" t="s">
        <v>242</v>
      </c>
      <c r="B60" s="23" t="s">
        <v>346</v>
      </c>
      <c r="C60" s="23" t="s">
        <v>162</v>
      </c>
      <c r="D60" s="23" t="s">
        <v>162</v>
      </c>
      <c r="E60" s="23" t="s">
        <v>141</v>
      </c>
      <c r="F60" s="23" t="s">
        <v>151</v>
      </c>
      <c r="G60" s="23" t="s">
        <v>427</v>
      </c>
      <c r="H60" s="23" t="s">
        <v>31</v>
      </c>
      <c r="I60" s="23" t="s">
        <v>106</v>
      </c>
      <c r="J60" s="23" t="s">
        <v>196</v>
      </c>
      <c r="K60" s="23" t="s">
        <v>189</v>
      </c>
      <c r="L60" s="23" t="s">
        <v>27</v>
      </c>
      <c r="M60" s="23"/>
      <c r="N60" s="23" t="s">
        <v>38</v>
      </c>
      <c r="O60" s="23"/>
      <c r="P60" s="30"/>
      <c r="Q60" s="30"/>
      <c r="R60" s="23" t="s">
        <v>77</v>
      </c>
      <c r="S60" s="23"/>
      <c r="T60" s="23"/>
      <c r="U60" s="23"/>
      <c r="V60" s="23"/>
    </row>
    <row r="61" spans="1:22" s="50" customFormat="1" x14ac:dyDescent="0.25">
      <c r="A61" s="23" t="s">
        <v>242</v>
      </c>
      <c r="B61" s="23" t="s">
        <v>346</v>
      </c>
      <c r="C61" s="23" t="s">
        <v>162</v>
      </c>
      <c r="D61" s="23" t="s">
        <v>162</v>
      </c>
      <c r="E61" s="23" t="s">
        <v>142</v>
      </c>
      <c r="F61" s="23" t="s">
        <v>151</v>
      </c>
      <c r="G61" s="23" t="s">
        <v>428</v>
      </c>
      <c r="H61" s="23" t="s">
        <v>31</v>
      </c>
      <c r="I61" s="23" t="s">
        <v>130</v>
      </c>
      <c r="J61" s="23" t="s">
        <v>131</v>
      </c>
      <c r="K61" s="23" t="s">
        <v>132</v>
      </c>
      <c r="L61" s="23" t="s">
        <v>27</v>
      </c>
      <c r="M61" s="23"/>
      <c r="N61" s="23" t="s">
        <v>38</v>
      </c>
      <c r="O61" s="23"/>
      <c r="P61" s="30"/>
      <c r="Q61" s="30"/>
      <c r="R61" s="23" t="s">
        <v>77</v>
      </c>
      <c r="S61" s="23"/>
      <c r="T61" s="23"/>
      <c r="U61" s="23"/>
      <c r="V61" s="23"/>
    </row>
    <row r="62" spans="1:22" s="50" customFormat="1" x14ac:dyDescent="0.25">
      <c r="A62" s="23" t="s">
        <v>242</v>
      </c>
      <c r="B62" s="23" t="s">
        <v>346</v>
      </c>
      <c r="C62" s="23" t="s">
        <v>162</v>
      </c>
      <c r="D62" s="23" t="s">
        <v>162</v>
      </c>
      <c r="E62" s="23" t="s">
        <v>143</v>
      </c>
      <c r="F62" s="23" t="s">
        <v>151</v>
      </c>
      <c r="G62" s="23" t="s">
        <v>429</v>
      </c>
      <c r="H62" s="23" t="s">
        <v>31</v>
      </c>
      <c r="I62" s="23" t="s">
        <v>212</v>
      </c>
      <c r="J62" s="23" t="s">
        <v>213</v>
      </c>
      <c r="K62" s="23" t="s">
        <v>214</v>
      </c>
      <c r="L62" s="23" t="s">
        <v>27</v>
      </c>
      <c r="M62" s="23"/>
      <c r="N62" s="23" t="s">
        <v>38</v>
      </c>
      <c r="O62" s="23"/>
      <c r="P62" s="30"/>
      <c r="Q62" s="30"/>
      <c r="R62" s="23" t="s">
        <v>77</v>
      </c>
      <c r="S62" s="23"/>
      <c r="T62" s="23"/>
      <c r="U62" s="23"/>
      <c r="V62" s="23"/>
    </row>
    <row r="63" spans="1:22" s="50" customFormat="1" x14ac:dyDescent="0.25">
      <c r="A63" s="23" t="s">
        <v>242</v>
      </c>
      <c r="B63" s="23" t="s">
        <v>346</v>
      </c>
      <c r="C63" s="23" t="s">
        <v>162</v>
      </c>
      <c r="D63" s="23" t="s">
        <v>162</v>
      </c>
      <c r="E63" s="23" t="s">
        <v>145</v>
      </c>
      <c r="F63" s="23" t="s">
        <v>151</v>
      </c>
      <c r="G63" s="23" t="s">
        <v>430</v>
      </c>
      <c r="H63" s="23" t="s">
        <v>31</v>
      </c>
      <c r="I63" s="23" t="s">
        <v>133</v>
      </c>
      <c r="J63" s="23" t="s">
        <v>134</v>
      </c>
      <c r="K63" s="23" t="s">
        <v>135</v>
      </c>
      <c r="L63" s="23" t="s">
        <v>27</v>
      </c>
      <c r="M63" s="23"/>
      <c r="N63" s="23" t="s">
        <v>38</v>
      </c>
      <c r="O63" s="23"/>
      <c r="P63" s="30"/>
      <c r="Q63" s="30"/>
      <c r="R63" s="23" t="s">
        <v>77</v>
      </c>
      <c r="S63" s="23"/>
      <c r="T63" s="23"/>
      <c r="U63" s="23"/>
      <c r="V63" s="23"/>
    </row>
    <row r="64" spans="1:22" s="50" customFormat="1" x14ac:dyDescent="0.25">
      <c r="A64" s="23" t="s">
        <v>242</v>
      </c>
      <c r="B64" s="23" t="s">
        <v>346</v>
      </c>
      <c r="C64" s="23" t="s">
        <v>162</v>
      </c>
      <c r="D64" s="23" t="s">
        <v>162</v>
      </c>
      <c r="E64" s="23" t="s">
        <v>163</v>
      </c>
      <c r="F64" s="23" t="s">
        <v>152</v>
      </c>
      <c r="G64" s="23" t="s">
        <v>431</v>
      </c>
      <c r="H64" s="23" t="s">
        <v>31</v>
      </c>
      <c r="I64" s="23" t="s">
        <v>164</v>
      </c>
      <c r="J64" s="23" t="s">
        <v>164</v>
      </c>
      <c r="K64" s="23" t="s">
        <v>197</v>
      </c>
      <c r="L64" s="23" t="s">
        <v>27</v>
      </c>
      <c r="M64" s="23"/>
      <c r="N64" s="23" t="s">
        <v>38</v>
      </c>
      <c r="O64" s="23"/>
      <c r="P64" s="30"/>
      <c r="Q64" s="30"/>
      <c r="R64" s="23" t="s">
        <v>77</v>
      </c>
      <c r="S64" s="23"/>
      <c r="T64" s="23" t="s">
        <v>385</v>
      </c>
      <c r="U64" s="23"/>
      <c r="V64" s="23"/>
    </row>
    <row r="65" spans="1:22" s="50" customFormat="1" x14ac:dyDescent="0.25">
      <c r="A65" s="23" t="s">
        <v>242</v>
      </c>
      <c r="B65" s="23" t="s">
        <v>346</v>
      </c>
      <c r="C65" s="23" t="s">
        <v>162</v>
      </c>
      <c r="D65" s="23" t="s">
        <v>162</v>
      </c>
      <c r="E65" s="23" t="s">
        <v>144</v>
      </c>
      <c r="F65" s="23" t="s">
        <v>151</v>
      </c>
      <c r="G65" s="23" t="s">
        <v>432</v>
      </c>
      <c r="H65" s="23" t="s">
        <v>31</v>
      </c>
      <c r="I65" s="23" t="s">
        <v>136</v>
      </c>
      <c r="J65" s="23" t="s">
        <v>137</v>
      </c>
      <c r="K65" s="23" t="s">
        <v>115</v>
      </c>
      <c r="L65" s="23" t="s">
        <v>27</v>
      </c>
      <c r="M65" s="23"/>
      <c r="N65" s="23" t="s">
        <v>38</v>
      </c>
      <c r="O65" s="23"/>
      <c r="P65" s="30"/>
      <c r="Q65" s="30"/>
      <c r="R65" s="23" t="s">
        <v>77</v>
      </c>
      <c r="S65" s="23"/>
      <c r="T65" s="23"/>
      <c r="U65" s="23"/>
      <c r="V65" s="23"/>
    </row>
    <row r="66" spans="1:22" s="50" customFormat="1" x14ac:dyDescent="0.25">
      <c r="A66" s="23" t="s">
        <v>242</v>
      </c>
      <c r="B66" s="23" t="s">
        <v>346</v>
      </c>
      <c r="C66" s="23" t="s">
        <v>162</v>
      </c>
      <c r="D66" s="23" t="s">
        <v>162</v>
      </c>
      <c r="E66" s="23" t="s">
        <v>145</v>
      </c>
      <c r="F66" s="23" t="s">
        <v>151</v>
      </c>
      <c r="G66" s="23" t="s">
        <v>433</v>
      </c>
      <c r="H66" s="23" t="s">
        <v>31</v>
      </c>
      <c r="I66" s="23" t="s">
        <v>106</v>
      </c>
      <c r="J66" s="23" t="s">
        <v>198</v>
      </c>
      <c r="K66" s="23" t="s">
        <v>189</v>
      </c>
      <c r="L66" s="23" t="s">
        <v>27</v>
      </c>
      <c r="M66" s="23"/>
      <c r="N66" s="23" t="s">
        <v>38</v>
      </c>
      <c r="O66" s="23"/>
      <c r="P66" s="30"/>
      <c r="Q66" s="30"/>
      <c r="R66" s="23" t="s">
        <v>77</v>
      </c>
      <c r="S66" s="23"/>
      <c r="T66" s="23"/>
      <c r="U66" s="23"/>
      <c r="V66" s="23"/>
    </row>
    <row r="67" spans="1:22" s="50" customFormat="1" x14ac:dyDescent="0.25">
      <c r="A67" s="23" t="s">
        <v>242</v>
      </c>
      <c r="B67" s="23" t="s">
        <v>346</v>
      </c>
      <c r="C67" s="23" t="s">
        <v>162</v>
      </c>
      <c r="D67" s="23" t="s">
        <v>162</v>
      </c>
      <c r="E67" s="23" t="s">
        <v>146</v>
      </c>
      <c r="F67" s="23" t="s">
        <v>151</v>
      </c>
      <c r="G67" s="23" t="s">
        <v>434</v>
      </c>
      <c r="H67" s="23" t="s">
        <v>31</v>
      </c>
      <c r="I67" s="23" t="s">
        <v>138</v>
      </c>
      <c r="J67" s="23" t="s">
        <v>117</v>
      </c>
      <c r="K67" s="23" t="s">
        <v>118</v>
      </c>
      <c r="L67" s="23" t="s">
        <v>27</v>
      </c>
      <c r="M67" s="23"/>
      <c r="N67" s="23" t="s">
        <v>38</v>
      </c>
      <c r="O67" s="23"/>
      <c r="P67" s="30"/>
      <c r="Q67" s="30"/>
      <c r="R67" s="23" t="s">
        <v>77</v>
      </c>
      <c r="S67" s="23"/>
      <c r="T67" s="23" t="s">
        <v>386</v>
      </c>
      <c r="U67" s="23"/>
      <c r="V67" s="23"/>
    </row>
    <row r="68" spans="1:22" s="50" customFormat="1" x14ac:dyDescent="0.25">
      <c r="A68" s="23" t="s">
        <v>242</v>
      </c>
      <c r="B68" s="23" t="s">
        <v>346</v>
      </c>
      <c r="C68" s="23" t="s">
        <v>162</v>
      </c>
      <c r="D68" s="23" t="s">
        <v>162</v>
      </c>
      <c r="E68" s="23" t="s">
        <v>199</v>
      </c>
      <c r="F68" s="23" t="s">
        <v>19</v>
      </c>
      <c r="G68" s="23" t="s">
        <v>435</v>
      </c>
      <c r="H68" s="23" t="s">
        <v>31</v>
      </c>
      <c r="I68" s="23" t="s">
        <v>200</v>
      </c>
      <c r="J68" s="23" t="s">
        <v>201</v>
      </c>
      <c r="K68" s="23" t="s">
        <v>202</v>
      </c>
      <c r="L68" s="23" t="s">
        <v>27</v>
      </c>
      <c r="M68" s="23"/>
      <c r="N68" s="23" t="s">
        <v>8</v>
      </c>
      <c r="O68" s="23"/>
      <c r="P68" s="30"/>
      <c r="Q68" s="30"/>
      <c r="R68" s="23" t="s">
        <v>77</v>
      </c>
      <c r="S68" s="23"/>
      <c r="T68" s="23" t="s">
        <v>384</v>
      </c>
      <c r="U68" s="23"/>
      <c r="V68" s="52"/>
    </row>
    <row r="69" spans="1:22" s="50" customFormat="1" x14ac:dyDescent="0.25">
      <c r="A69" s="23" t="s">
        <v>242</v>
      </c>
      <c r="B69" s="23" t="s">
        <v>346</v>
      </c>
      <c r="C69" s="23" t="s">
        <v>162</v>
      </c>
      <c r="D69" s="23" t="s">
        <v>162</v>
      </c>
      <c r="E69" s="23" t="s">
        <v>203</v>
      </c>
      <c r="F69" s="23" t="s">
        <v>19</v>
      </c>
      <c r="G69" s="23" t="s">
        <v>436</v>
      </c>
      <c r="H69" s="23" t="s">
        <v>31</v>
      </c>
      <c r="I69" s="23" t="s">
        <v>204</v>
      </c>
      <c r="J69" s="23" t="s">
        <v>205</v>
      </c>
      <c r="K69" s="23" t="s">
        <v>206</v>
      </c>
      <c r="L69" s="23" t="s">
        <v>27</v>
      </c>
      <c r="M69" s="23"/>
      <c r="N69" s="23" t="s">
        <v>8</v>
      </c>
      <c r="O69" s="23"/>
      <c r="P69" s="30"/>
      <c r="Q69" s="30"/>
      <c r="R69" s="23" t="s">
        <v>77</v>
      </c>
      <c r="S69" s="23"/>
      <c r="T69" s="23" t="s">
        <v>383</v>
      </c>
      <c r="U69" s="23"/>
      <c r="V69" s="52"/>
    </row>
  </sheetData>
  <dataValidations count="8">
    <dataValidation showInputMessage="1" showErrorMessage="1" sqref="E36"/>
    <dataValidation type="list" allowBlank="1" showInputMessage="1" showErrorMessage="1" sqref="R1:R34">
      <formula1>"No Run, Passed, Failed, In-Progress, Not Deployed, Out of Scope, On-Hold"</formula1>
    </dataValidation>
    <dataValidation type="list" allowBlank="1" showInputMessage="1" showErrorMessage="1" sqref="N2:N38">
      <formula1>"CSR,Partner,Director,PAM,D2D"</formula1>
    </dataValidation>
    <dataValidation allowBlank="1" showInputMessage="1" showErrorMessage="1" promptTitle="Company Internet;office Internet" sqref="F36:F38"/>
    <dataValidation type="list" allowBlank="1" showInputMessage="1" showErrorMessage="1" sqref="L1 L19:L69">
      <formula1>"Inflight,New Installation,MACD_Upgrade,MACD_Downgrade,MACD_Terminate,MACD_Change,MACD_Move"</formula1>
    </dataValidation>
    <dataValidation type="list" allowBlank="1" showInputMessage="1" showErrorMessage="1" sqref="A2:A69">
      <formula1>"R18.35_BAU Progression,R18.35_BAU Progression,R18.35_HPBX Progression,R18.35_HPBX Regression,R18.3_OM Progression,R18.3_OM Regression,R18.3_OM/BAU/HPBX Progression over regression,R18.35_PP Regression"</formula1>
    </dataValidation>
    <dataValidation type="list" allowBlank="1" showInputMessage="1" showErrorMessage="1" sqref="R35:R69">
      <formula1>"No Run, Passed, Failed, Blocked,  In-Progress, Not Deployed, Out of Scope, On-Hold"</formula1>
    </dataValidation>
    <dataValidation type="list" allowBlank="1" showInputMessage="1" showErrorMessage="1" sqref="L2:L18">
      <formula1>"New Installation,MACD_Upgrade,MACD_Downgrade,MACD_Terminate,MACD_Change,MACD_Move"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4:S18"/>
  <sheetViews>
    <sheetView workbookViewId="0">
      <selection activeCell="C8" sqref="C8"/>
    </sheetView>
  </sheetViews>
  <sheetFormatPr defaultColWidth="13.28515625" defaultRowHeight="15" x14ac:dyDescent="0.25"/>
  <sheetData>
    <row r="4" spans="3:19" ht="15.75" thickBot="1" x14ac:dyDescent="0.3"/>
    <row r="5" spans="3:19" ht="15.75" customHeight="1" thickBot="1" x14ac:dyDescent="0.3">
      <c r="C5" s="56" t="s">
        <v>95</v>
      </c>
      <c r="D5" s="57"/>
      <c r="E5" s="57"/>
      <c r="F5" s="57"/>
      <c r="G5" s="57"/>
      <c r="H5" s="57"/>
      <c r="I5" s="57"/>
      <c r="J5" s="57"/>
      <c r="K5" s="57"/>
      <c r="L5" s="57"/>
      <c r="M5" s="57"/>
      <c r="N5" s="57"/>
      <c r="O5" s="57"/>
      <c r="P5" s="57"/>
      <c r="Q5" s="57"/>
      <c r="R5" s="57"/>
      <c r="S5" s="57"/>
    </row>
    <row r="6" spans="3:19" ht="15.75" thickBot="1" x14ac:dyDescent="0.3">
      <c r="C6" s="4"/>
      <c r="D6" s="5"/>
      <c r="E6" s="5"/>
      <c r="F6" s="5"/>
      <c r="G6" s="5"/>
      <c r="H6" s="5"/>
      <c r="I6" s="5"/>
      <c r="J6" s="5"/>
      <c r="K6" s="5"/>
      <c r="L6" s="5"/>
      <c r="M6" s="5"/>
      <c r="N6" s="6"/>
      <c r="O6" s="3"/>
      <c r="P6" s="3"/>
      <c r="Q6" s="3"/>
      <c r="R6" s="3"/>
      <c r="S6" s="3"/>
    </row>
    <row r="7" spans="3:19" ht="48" x14ac:dyDescent="0.25">
      <c r="C7" s="19" t="s">
        <v>70</v>
      </c>
      <c r="D7" s="20" t="s">
        <v>71</v>
      </c>
      <c r="E7" s="20" t="s">
        <v>72</v>
      </c>
      <c r="F7" s="54" t="s">
        <v>73</v>
      </c>
      <c r="G7" s="55"/>
      <c r="H7" s="20" t="s">
        <v>74</v>
      </c>
      <c r="I7" s="20" t="s">
        <v>75</v>
      </c>
      <c r="J7" s="20" t="s">
        <v>76</v>
      </c>
      <c r="K7" s="20" t="s">
        <v>77</v>
      </c>
      <c r="L7" s="20" t="s">
        <v>78</v>
      </c>
      <c r="M7" s="20" t="s">
        <v>79</v>
      </c>
      <c r="N7" s="21" t="s">
        <v>80</v>
      </c>
      <c r="O7" s="19" t="s">
        <v>81</v>
      </c>
      <c r="P7" s="20" t="s">
        <v>82</v>
      </c>
      <c r="Q7" s="20" t="s">
        <v>83</v>
      </c>
      <c r="R7" s="20" t="s">
        <v>84</v>
      </c>
      <c r="S7" s="21" t="s">
        <v>85</v>
      </c>
    </row>
    <row r="8" spans="3:19" x14ac:dyDescent="0.25">
      <c r="C8" s="7" t="s">
        <v>16</v>
      </c>
      <c r="D8" s="8">
        <f t="shared" ref="D8:D17" si="0">SUM(H8:N8)</f>
        <v>0</v>
      </c>
      <c r="E8" s="8">
        <f t="shared" ref="E8:E17" si="1">D8-F8</f>
        <v>0</v>
      </c>
      <c r="F8" s="8">
        <f t="shared" ref="F8:F17" si="2">K8+J8</f>
        <v>0</v>
      </c>
      <c r="G8" s="9" t="e">
        <f t="shared" ref="G8:G17" si="3">F8/D8</f>
        <v>#DIV/0!</v>
      </c>
      <c r="H8" s="10">
        <f>COUNTIFS(Scenarios!R:R,"No Run",Scenarios!C:C,"BHP-181")</f>
        <v>0</v>
      </c>
      <c r="I8" s="10">
        <f>COUNTIFS(Scenarios!R:R,"Blocked",Scenarios!C:C,"BHP-181")</f>
        <v>0</v>
      </c>
      <c r="J8" s="10">
        <f>COUNTIFS(Scenarios!R:R,"Failed",Scenarios!C:C,"BHP-181")</f>
        <v>0</v>
      </c>
      <c r="K8" s="10">
        <f>COUNTIFS(Scenarios!R:R,"Passed",Scenarios!C:C,"BHP-181")</f>
        <v>0</v>
      </c>
      <c r="L8" s="10">
        <f>COUNTIFS(Scenarios!R:R,"On-Hold",Scenarios!C:C,"BHP-181")</f>
        <v>0</v>
      </c>
      <c r="M8" s="10">
        <f>COUNTIFS(Scenarios!R:R,"In-Progress",Scenarios!C:C,"BHP-181")</f>
        <v>0</v>
      </c>
      <c r="N8" s="10">
        <v>0</v>
      </c>
      <c r="O8" s="11" t="e">
        <f t="shared" ref="O8:O18" si="4">K8/D8</f>
        <v>#DIV/0!</v>
      </c>
      <c r="P8" s="11" t="e">
        <f t="shared" ref="P8:P18" si="5">J8/D8</f>
        <v>#DIV/0!</v>
      </c>
      <c r="Q8" s="11" t="e">
        <f t="shared" ref="Q8:Q18" si="6">I8/D8</f>
        <v>#DIV/0!</v>
      </c>
      <c r="R8" s="11" t="e">
        <f t="shared" ref="R8:R18" si="7">H8/D8</f>
        <v>#DIV/0!</v>
      </c>
      <c r="S8" s="12" t="e">
        <f t="shared" ref="S8:S18" si="8">M8/D8</f>
        <v>#DIV/0!</v>
      </c>
    </row>
    <row r="9" spans="3:19" x14ac:dyDescent="0.25">
      <c r="C9" s="7" t="s">
        <v>26</v>
      </c>
      <c r="D9" s="8">
        <f>SUM(H9:N9)</f>
        <v>0</v>
      </c>
      <c r="E9" s="8">
        <f t="shared" si="1"/>
        <v>0</v>
      </c>
      <c r="F9" s="8">
        <f t="shared" si="2"/>
        <v>0</v>
      </c>
      <c r="G9" s="9" t="e">
        <f t="shared" si="3"/>
        <v>#DIV/0!</v>
      </c>
      <c r="H9" s="10">
        <f>COUNTIFS(Scenarios!R:R,"No Run",Scenarios!C:C,"BHP-180")</f>
        <v>0</v>
      </c>
      <c r="I9" s="10">
        <f>COUNTIFS(Scenarios!R:R,"Blocked",Scenarios!C:C,"BHP-180")</f>
        <v>0</v>
      </c>
      <c r="J9" s="10">
        <f>COUNTIFS(Scenarios!R:R,"Failed",Scenarios!C:C,"BHP-180")</f>
        <v>0</v>
      </c>
      <c r="K9" s="10">
        <f>COUNTIFS(Scenarios!R:R,"Passed",Scenarios!C:C,"BHP-180")</f>
        <v>0</v>
      </c>
      <c r="L9" s="10">
        <f>COUNTIFS(Scenarios!R:R,"On-Hold",Scenarios!C:C,"BHP-180")</f>
        <v>0</v>
      </c>
      <c r="M9" s="10">
        <f>COUNTIFS(Scenarios!R:R,"In-Progress",Scenarios!C:C,"BHP-180")</f>
        <v>0</v>
      </c>
      <c r="N9" s="10">
        <v>0</v>
      </c>
      <c r="O9" s="11" t="e">
        <f t="shared" si="4"/>
        <v>#DIV/0!</v>
      </c>
      <c r="P9" s="11" t="e">
        <f t="shared" si="5"/>
        <v>#DIV/0!</v>
      </c>
      <c r="Q9" s="11" t="e">
        <f t="shared" si="6"/>
        <v>#DIV/0!</v>
      </c>
      <c r="R9" s="11" t="e">
        <f t="shared" si="7"/>
        <v>#DIV/0!</v>
      </c>
      <c r="S9" s="12" t="e">
        <f t="shared" si="8"/>
        <v>#DIV/0!</v>
      </c>
    </row>
    <row r="10" spans="3:19" x14ac:dyDescent="0.25">
      <c r="C10" s="7" t="s">
        <v>29</v>
      </c>
      <c r="D10" s="13">
        <f t="shared" si="0"/>
        <v>0</v>
      </c>
      <c r="E10" s="8">
        <f t="shared" si="1"/>
        <v>0</v>
      </c>
      <c r="F10" s="8">
        <f t="shared" si="2"/>
        <v>0</v>
      </c>
      <c r="G10" s="9" t="e">
        <f t="shared" si="3"/>
        <v>#DIV/0!</v>
      </c>
      <c r="H10" s="10">
        <f>COUNTIFS(Scenarios!R:R,"No Run",Scenarios!C:C,"BHP-172")</f>
        <v>0</v>
      </c>
      <c r="I10" s="10">
        <f>COUNTIFS(Scenarios!R:R,"Blocked",Scenarios!C:C,"BHP-172")</f>
        <v>0</v>
      </c>
      <c r="J10" s="10">
        <f>COUNTIFS(Scenarios!R:R,"Failed",Scenarios!C:C,"BHP-172")</f>
        <v>0</v>
      </c>
      <c r="K10" s="10">
        <f>COUNTIFS(Scenarios!R:R,"Passed",Scenarios!C:C,"BHP-172")</f>
        <v>0</v>
      </c>
      <c r="L10" s="10">
        <f>COUNTIFS(Scenarios!R:R,"On-Hold",Scenarios!C:C,"BHP-172")</f>
        <v>0</v>
      </c>
      <c r="M10" s="10">
        <f>COUNTIFS(Scenarios!R:R,"In-Progress",Scenarios!C:C,"BHP-172")</f>
        <v>0</v>
      </c>
      <c r="N10" s="10">
        <v>0</v>
      </c>
      <c r="O10" s="11" t="e">
        <f t="shared" si="4"/>
        <v>#DIV/0!</v>
      </c>
      <c r="P10" s="11" t="e">
        <f t="shared" si="5"/>
        <v>#DIV/0!</v>
      </c>
      <c r="Q10" s="11" t="e">
        <f t="shared" si="6"/>
        <v>#DIV/0!</v>
      </c>
      <c r="R10" s="11" t="e">
        <f t="shared" si="7"/>
        <v>#DIV/0!</v>
      </c>
      <c r="S10" s="12" t="e">
        <f t="shared" si="8"/>
        <v>#DIV/0!</v>
      </c>
    </row>
    <row r="11" spans="3:19" s="24" customFormat="1" x14ac:dyDescent="0.25">
      <c r="C11" s="7" t="s">
        <v>28</v>
      </c>
      <c r="D11" s="13">
        <f t="shared" si="0"/>
        <v>0</v>
      </c>
      <c r="E11" s="8">
        <f t="shared" si="1"/>
        <v>0</v>
      </c>
      <c r="F11" s="8">
        <f t="shared" si="2"/>
        <v>0</v>
      </c>
      <c r="G11" s="9" t="e">
        <f t="shared" si="3"/>
        <v>#DIV/0!</v>
      </c>
      <c r="H11" s="10">
        <f>COUNTIFS(Scenarios!R:R,"No Run",Scenarios!C:C,"BHP-108")</f>
        <v>0</v>
      </c>
      <c r="I11" s="10">
        <f>COUNTIFS(Scenarios!R:R,"Blocked",Scenarios!C:C,"BHP-108")</f>
        <v>0</v>
      </c>
      <c r="J11" s="10">
        <f>COUNTIFS(Scenarios!R:R,"Failed",Scenarios!C:C,"BHP-108")</f>
        <v>0</v>
      </c>
      <c r="K11" s="10">
        <f>COUNTIFS(Scenarios!R:R,"Passed",Scenarios!C:C,"BHP-108")</f>
        <v>0</v>
      </c>
      <c r="L11" s="10">
        <f>COUNTIFS(Scenarios!R:R,"On-Hold",Scenarios!C:C,"BHP-108")</f>
        <v>0</v>
      </c>
      <c r="M11" s="10">
        <f>COUNTIFS(Scenarios!R:R,"In-Progress",Scenarios!C:C,"BHP-108")</f>
        <v>0</v>
      </c>
      <c r="N11" s="10">
        <v>0</v>
      </c>
      <c r="O11" s="11" t="e">
        <f t="shared" si="4"/>
        <v>#DIV/0!</v>
      </c>
      <c r="P11" s="11" t="e">
        <f t="shared" si="5"/>
        <v>#DIV/0!</v>
      </c>
      <c r="Q11" s="11" t="e">
        <f t="shared" si="6"/>
        <v>#DIV/0!</v>
      </c>
      <c r="R11" s="11" t="e">
        <f t="shared" si="7"/>
        <v>#DIV/0!</v>
      </c>
      <c r="S11" s="12" t="e">
        <f t="shared" si="8"/>
        <v>#DIV/0!</v>
      </c>
    </row>
    <row r="12" spans="3:19" s="24" customFormat="1" x14ac:dyDescent="0.25">
      <c r="C12" s="7" t="s">
        <v>14</v>
      </c>
      <c r="D12" s="13">
        <f t="shared" si="0"/>
        <v>0</v>
      </c>
      <c r="E12" s="8">
        <f t="shared" si="1"/>
        <v>0</v>
      </c>
      <c r="F12" s="8">
        <f t="shared" si="2"/>
        <v>0</v>
      </c>
      <c r="G12" s="9" t="e">
        <f t="shared" si="3"/>
        <v>#DIV/0!</v>
      </c>
      <c r="H12" s="10">
        <f>COUNTIFS(Scenarios!R:R,"No Run",Scenarios!C:C,"BHP-109")</f>
        <v>0</v>
      </c>
      <c r="I12" s="10">
        <f>COUNTIFS(Scenarios!R:R,"Blocked",Scenarios!C:C,"BHP-109")</f>
        <v>0</v>
      </c>
      <c r="J12" s="10">
        <f>COUNTIFS(Scenarios!R:R,"Failed",Scenarios!C:C,"BHP-109")</f>
        <v>0</v>
      </c>
      <c r="K12" s="10">
        <f>COUNTIFS(Scenarios!R:R,"Passed",Scenarios!C:C,"BHP-109")</f>
        <v>0</v>
      </c>
      <c r="L12" s="10">
        <f>COUNTIFS(Scenarios!R:R,"On-Hold",Scenarios!C:C,"BHP-109")</f>
        <v>0</v>
      </c>
      <c r="M12" s="10">
        <f>COUNTIFS(Scenarios!R:R,"In-Progress",Scenarios!C:C,"BHP-109")</f>
        <v>0</v>
      </c>
      <c r="N12" s="10">
        <v>0</v>
      </c>
      <c r="O12" s="11" t="e">
        <f t="shared" si="4"/>
        <v>#DIV/0!</v>
      </c>
      <c r="P12" s="11" t="e">
        <f t="shared" si="5"/>
        <v>#DIV/0!</v>
      </c>
      <c r="Q12" s="11" t="e">
        <f t="shared" si="6"/>
        <v>#DIV/0!</v>
      </c>
      <c r="R12" s="11" t="e">
        <f t="shared" si="7"/>
        <v>#DIV/0!</v>
      </c>
      <c r="S12" s="12" t="e">
        <f t="shared" si="8"/>
        <v>#DIV/0!</v>
      </c>
    </row>
    <row r="13" spans="3:19" s="24" customFormat="1" x14ac:dyDescent="0.25">
      <c r="C13" s="7" t="s">
        <v>39</v>
      </c>
      <c r="D13" s="13">
        <f t="shared" si="0"/>
        <v>0</v>
      </c>
      <c r="E13" s="8">
        <f t="shared" si="1"/>
        <v>0</v>
      </c>
      <c r="F13" s="8">
        <f t="shared" si="2"/>
        <v>0</v>
      </c>
      <c r="G13" s="9" t="e">
        <f t="shared" si="3"/>
        <v>#DIV/0!</v>
      </c>
      <c r="H13" s="10">
        <f>COUNTIFS(Scenarios!R:R,"No Run",Scenarios!C:C,"BHP-317")</f>
        <v>0</v>
      </c>
      <c r="I13" s="10">
        <f>COUNTIFS(Scenarios!R:R,"Blocked",Scenarios!C:C,"BHP-317")</f>
        <v>0</v>
      </c>
      <c r="J13" s="10">
        <f>COUNTIFS(Scenarios!R:R,"Failed",Scenarios!C:C,"BHP-317")</f>
        <v>0</v>
      </c>
      <c r="K13" s="10">
        <f>COUNTIFS(Scenarios!R:R,"Passed",Scenarios!C:C,"BHP-317")</f>
        <v>0</v>
      </c>
      <c r="L13" s="10">
        <f>COUNTIFS(Scenarios!R:R,"On-Hold",Scenarios!C:C,"BHP-317")</f>
        <v>0</v>
      </c>
      <c r="M13" s="10">
        <f>COUNTIFS(Scenarios!R:R,"In-Progress",Scenarios!C:C,"BHP-317")</f>
        <v>0</v>
      </c>
      <c r="N13" s="10">
        <v>0</v>
      </c>
      <c r="O13" s="11" t="e">
        <f t="shared" si="4"/>
        <v>#DIV/0!</v>
      </c>
      <c r="P13" s="11" t="e">
        <f t="shared" si="5"/>
        <v>#DIV/0!</v>
      </c>
      <c r="Q13" s="11" t="e">
        <f t="shared" si="6"/>
        <v>#DIV/0!</v>
      </c>
      <c r="R13" s="11" t="e">
        <f t="shared" si="7"/>
        <v>#DIV/0!</v>
      </c>
      <c r="S13" s="12" t="e">
        <f t="shared" si="8"/>
        <v>#DIV/0!</v>
      </c>
    </row>
    <row r="14" spans="3:19" s="24" customFormat="1" x14ac:dyDescent="0.25">
      <c r="C14" s="7" t="s">
        <v>199</v>
      </c>
      <c r="D14" s="13">
        <f t="shared" ref="D14:D15" si="9">SUM(H14:N14)</f>
        <v>0</v>
      </c>
      <c r="E14" s="8">
        <f t="shared" ref="E14:E15" si="10">D14-F14</f>
        <v>0</v>
      </c>
      <c r="F14" s="8">
        <f t="shared" ref="F14:F15" si="11">K14+J14</f>
        <v>0</v>
      </c>
      <c r="G14" s="9" t="e">
        <f t="shared" ref="G14:G15" si="12">F14/D14</f>
        <v>#DIV/0!</v>
      </c>
      <c r="H14" s="10">
        <f>COUNTIFS(Scenarios!R:R,"No Run",Scenarios!C:C,"BHP-170")</f>
        <v>0</v>
      </c>
      <c r="I14" s="10">
        <f>COUNTIFS(Scenarios!R:R,"Blocked",Scenarios!C:C,"BHP-170")</f>
        <v>0</v>
      </c>
      <c r="J14" s="10">
        <f>COUNTIFS(Scenarios!R:R,"Failed",Scenarios!C:C,"BHP-170")</f>
        <v>0</v>
      </c>
      <c r="K14" s="10">
        <f>COUNTIFS(Scenarios!R:R,"Passed",Scenarios!C:C,"BHP-170")</f>
        <v>0</v>
      </c>
      <c r="L14" s="10">
        <f>COUNTIFS(Scenarios!R:R,"On-Hold",Scenarios!C:C,"BHP-170")</f>
        <v>0</v>
      </c>
      <c r="M14" s="10">
        <f>COUNTIFS(Scenarios!R:R,"In-Progress",Scenarios!C:C,"BHP-170")</f>
        <v>0</v>
      </c>
      <c r="N14" s="10">
        <v>0</v>
      </c>
      <c r="O14" s="11" t="e">
        <f t="shared" ref="O14:O15" si="13">K14/D14</f>
        <v>#DIV/0!</v>
      </c>
      <c r="P14" s="11" t="e">
        <f t="shared" ref="P14:P15" si="14">J14/D14</f>
        <v>#DIV/0!</v>
      </c>
      <c r="Q14" s="11" t="e">
        <f t="shared" ref="Q14:Q15" si="15">I14/D14</f>
        <v>#DIV/0!</v>
      </c>
      <c r="R14" s="11" t="e">
        <f t="shared" ref="R14:R15" si="16">H14/D14</f>
        <v>#DIV/0!</v>
      </c>
      <c r="S14" s="12" t="e">
        <f t="shared" ref="S14:S15" si="17">M14/D14</f>
        <v>#DIV/0!</v>
      </c>
    </row>
    <row r="15" spans="3:19" s="24" customFormat="1" x14ac:dyDescent="0.25">
      <c r="C15" s="7" t="s">
        <v>203</v>
      </c>
      <c r="D15" s="13">
        <f t="shared" si="9"/>
        <v>0</v>
      </c>
      <c r="E15" s="8">
        <f t="shared" si="10"/>
        <v>0</v>
      </c>
      <c r="F15" s="8">
        <f t="shared" si="11"/>
        <v>0</v>
      </c>
      <c r="G15" s="9" t="e">
        <f t="shared" si="12"/>
        <v>#DIV/0!</v>
      </c>
      <c r="H15" s="10">
        <f>COUNTIFS(Scenarios!R:R,"No Run",Scenarios!C:C,"BHP-171")</f>
        <v>0</v>
      </c>
      <c r="I15" s="10">
        <f>COUNTIFS(Scenarios!R:R,"Blocked",Scenarios!C:C,"BHP-171")</f>
        <v>0</v>
      </c>
      <c r="J15" s="10">
        <f>COUNTIFS(Scenarios!R:R,"Failed",Scenarios!C:C,"BHP-171")</f>
        <v>0</v>
      </c>
      <c r="K15" s="10">
        <f>COUNTIFS(Scenarios!R:R,"Passed",Scenarios!C:C,"BHP-171")</f>
        <v>0</v>
      </c>
      <c r="L15" s="10">
        <f>COUNTIFS(Scenarios!R:R,"On-Hold",Scenarios!C:C,"BHP-171")</f>
        <v>0</v>
      </c>
      <c r="M15" s="10">
        <f>COUNTIFS(Scenarios!R:R,"In-Progress",Scenarios!C:C,"BHP-171")</f>
        <v>0</v>
      </c>
      <c r="N15" s="10">
        <v>0</v>
      </c>
      <c r="O15" s="11" t="e">
        <f t="shared" si="13"/>
        <v>#DIV/0!</v>
      </c>
      <c r="P15" s="11" t="e">
        <f t="shared" si="14"/>
        <v>#DIV/0!</v>
      </c>
      <c r="Q15" s="11" t="e">
        <f t="shared" si="15"/>
        <v>#DIV/0!</v>
      </c>
      <c r="R15" s="11" t="e">
        <f t="shared" si="16"/>
        <v>#DIV/0!</v>
      </c>
      <c r="S15" s="12" t="e">
        <f t="shared" si="17"/>
        <v>#DIV/0!</v>
      </c>
    </row>
    <row r="16" spans="3:19" s="24" customFormat="1" x14ac:dyDescent="0.25">
      <c r="C16" s="7" t="s">
        <v>36</v>
      </c>
      <c r="D16" s="8">
        <f t="shared" ref="D16" si="18">SUM(H16:N16)</f>
        <v>0</v>
      </c>
      <c r="E16" s="8">
        <f t="shared" ref="E16" si="19">D16-F16</f>
        <v>0</v>
      </c>
      <c r="F16" s="8">
        <f t="shared" ref="F16" si="20">K16+J16</f>
        <v>0</v>
      </c>
      <c r="G16" s="9" t="e">
        <f t="shared" ref="G16" si="21">F16/D16</f>
        <v>#DIV/0!</v>
      </c>
      <c r="H16" s="10">
        <f>COUNTIFS(Scenarios!R:R,"No Run",Scenarios!C:C,"BHP-203")</f>
        <v>0</v>
      </c>
      <c r="I16" s="10">
        <f>COUNTIFS(Scenarios!R:R,"Blocked",Scenarios!C:C,"BHP-203")</f>
        <v>0</v>
      </c>
      <c r="J16" s="10">
        <f>COUNTIFS(Scenarios!R:R,"Failed",Scenarios!C:C,"BHP-203")</f>
        <v>0</v>
      </c>
      <c r="K16" s="10">
        <f>COUNTIFS(Scenarios!R:R,"Passed",Scenarios!C:C,"BHP-203")</f>
        <v>0</v>
      </c>
      <c r="L16" s="10">
        <f>COUNTIFS(Scenarios!R:R,"On-Hold",Scenarios!C:C,"BHP-203")</f>
        <v>0</v>
      </c>
      <c r="M16" s="10">
        <f>COUNTIFS(Scenarios!R:R,"In-Progress",Scenarios!C:C,"BHP-203")</f>
        <v>0</v>
      </c>
      <c r="N16" s="10">
        <v>0</v>
      </c>
      <c r="O16" s="11" t="e">
        <f t="shared" ref="O16" si="22">K16/D16</f>
        <v>#DIV/0!</v>
      </c>
      <c r="P16" s="11" t="e">
        <f t="shared" ref="P16" si="23">J16/D16</f>
        <v>#DIV/0!</v>
      </c>
      <c r="Q16" s="11" t="e">
        <f t="shared" ref="Q16" si="24">I16/D16</f>
        <v>#DIV/0!</v>
      </c>
      <c r="R16" s="11" t="e">
        <f t="shared" ref="R16" si="25">H16/D16</f>
        <v>#DIV/0!</v>
      </c>
      <c r="S16" s="12" t="e">
        <f t="shared" ref="S16" si="26">M16/D16</f>
        <v>#DIV/0!</v>
      </c>
    </row>
    <row r="17" spans="3:19" x14ac:dyDescent="0.25">
      <c r="C17" s="7" t="s">
        <v>162</v>
      </c>
      <c r="D17" s="8">
        <f t="shared" si="0"/>
        <v>35</v>
      </c>
      <c r="E17" s="8">
        <f t="shared" si="1"/>
        <v>0</v>
      </c>
      <c r="F17" s="8">
        <f t="shared" si="2"/>
        <v>35</v>
      </c>
      <c r="G17" s="9">
        <f t="shared" si="3"/>
        <v>1</v>
      </c>
      <c r="H17" s="10">
        <f>COUNTIFS(Scenarios!R:R,"No Run",Scenarios!C:C,"Regression")</f>
        <v>0</v>
      </c>
      <c r="I17" s="10">
        <f>COUNTIFS(Scenarios!R:R,"Blocked",Scenarios!C:C,"Regression")</f>
        <v>0</v>
      </c>
      <c r="J17" s="10">
        <f>COUNTIFS(Scenarios!R:R,"Failed",Scenarios!C:C,"Regression")</f>
        <v>0</v>
      </c>
      <c r="K17" s="10">
        <f>COUNTIFS(Scenarios!R:R,"Passed",Scenarios!C:C,"Regression")</f>
        <v>35</v>
      </c>
      <c r="L17" s="10">
        <f>COUNTIFS(Scenarios!R:R,"On-Hold",Scenarios!C:C,"Regression")</f>
        <v>0</v>
      </c>
      <c r="M17" s="10">
        <f>COUNTIFS(Scenarios!R:R,"In-Progress",Scenarios!C:C,"Regression")</f>
        <v>0</v>
      </c>
      <c r="N17" s="10">
        <v>0</v>
      </c>
      <c r="O17" s="11">
        <f t="shared" si="4"/>
        <v>1</v>
      </c>
      <c r="P17" s="11">
        <f t="shared" si="5"/>
        <v>0</v>
      </c>
      <c r="Q17" s="11">
        <f t="shared" si="6"/>
        <v>0</v>
      </c>
      <c r="R17" s="11">
        <f t="shared" si="7"/>
        <v>0</v>
      </c>
      <c r="S17" s="12">
        <f t="shared" si="8"/>
        <v>0</v>
      </c>
    </row>
    <row r="18" spans="3:19" ht="15.75" thickBot="1" x14ac:dyDescent="0.3">
      <c r="C18" s="14" t="s">
        <v>86</v>
      </c>
      <c r="D18" s="15">
        <f>SUM(D8:D17)</f>
        <v>35</v>
      </c>
      <c r="E18" s="15">
        <f>SUM(E8:E17)</f>
        <v>0</v>
      </c>
      <c r="F18" s="15">
        <f>SUM(F8:F17)</f>
        <v>35</v>
      </c>
      <c r="G18" s="16">
        <f>F18/D18</f>
        <v>1</v>
      </c>
      <c r="H18" s="15">
        <f t="shared" ref="H18:N18" si="27">SUM(H8:H17)</f>
        <v>0</v>
      </c>
      <c r="I18" s="15">
        <f t="shared" si="27"/>
        <v>0</v>
      </c>
      <c r="J18" s="15">
        <f t="shared" si="27"/>
        <v>0</v>
      </c>
      <c r="K18" s="15">
        <f t="shared" si="27"/>
        <v>35</v>
      </c>
      <c r="L18" s="15">
        <f t="shared" si="27"/>
        <v>0</v>
      </c>
      <c r="M18" s="15">
        <f t="shared" si="27"/>
        <v>0</v>
      </c>
      <c r="N18" s="15">
        <f t="shared" si="27"/>
        <v>0</v>
      </c>
      <c r="O18" s="17">
        <f t="shared" si="4"/>
        <v>1</v>
      </c>
      <c r="P18" s="16">
        <f t="shared" si="5"/>
        <v>0</v>
      </c>
      <c r="Q18" s="16">
        <f t="shared" si="6"/>
        <v>0</v>
      </c>
      <c r="R18" s="16">
        <f t="shared" si="7"/>
        <v>0</v>
      </c>
      <c r="S18" s="18">
        <f t="shared" si="8"/>
        <v>0</v>
      </c>
    </row>
  </sheetData>
  <mergeCells count="2">
    <mergeCell ref="F7:G7"/>
    <mergeCell ref="C5:S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5:N7"/>
  <sheetViews>
    <sheetView workbookViewId="0">
      <selection activeCell="D6" sqref="D6"/>
    </sheetView>
  </sheetViews>
  <sheetFormatPr defaultColWidth="14.42578125" defaultRowHeight="15" customHeight="1" x14ac:dyDescent="0.25"/>
  <cols>
    <col min="4" max="4" width="44.7109375" customWidth="1"/>
  </cols>
  <sheetData>
    <row r="5" spans="2:14" ht="15" customHeight="1" x14ac:dyDescent="0.25">
      <c r="B5" s="35" t="s">
        <v>353</v>
      </c>
      <c r="C5" s="35" t="s">
        <v>91</v>
      </c>
      <c r="D5" s="35" t="s">
        <v>92</v>
      </c>
      <c r="E5" s="35" t="s">
        <v>93</v>
      </c>
      <c r="F5" s="35" t="s">
        <v>231</v>
      </c>
      <c r="G5" s="35" t="s">
        <v>94</v>
      </c>
      <c r="H5" s="35" t="s">
        <v>65</v>
      </c>
      <c r="I5" s="35" t="s">
        <v>239</v>
      </c>
      <c r="J5" s="35" t="s">
        <v>354</v>
      </c>
      <c r="K5" s="35" t="s">
        <v>355</v>
      </c>
      <c r="L5" s="35" t="s">
        <v>356</v>
      </c>
      <c r="M5" s="35" t="s">
        <v>357</v>
      </c>
      <c r="N5" s="35" t="s">
        <v>358</v>
      </c>
    </row>
    <row r="6" spans="2:14" ht="27" customHeight="1" x14ac:dyDescent="0.25">
      <c r="B6" s="36">
        <v>1</v>
      </c>
      <c r="C6" s="37" t="s">
        <v>359</v>
      </c>
      <c r="D6" s="37" t="s">
        <v>360</v>
      </c>
      <c r="E6" s="38" t="s">
        <v>361</v>
      </c>
      <c r="F6" s="37" t="s">
        <v>362</v>
      </c>
      <c r="G6" s="37" t="s">
        <v>363</v>
      </c>
      <c r="H6" s="37" t="s">
        <v>364</v>
      </c>
      <c r="I6" s="37" t="s">
        <v>365</v>
      </c>
      <c r="J6" s="37"/>
      <c r="K6" s="37" t="s">
        <v>366</v>
      </c>
      <c r="L6" s="37" t="s">
        <v>367</v>
      </c>
      <c r="M6" s="36">
        <v>1</v>
      </c>
      <c r="N6" s="36">
        <v>1</v>
      </c>
    </row>
    <row r="7" spans="2:14" ht="39" customHeight="1" x14ac:dyDescent="0.25">
      <c r="B7" s="39">
        <v>2</v>
      </c>
      <c r="C7" s="40" t="s">
        <v>368</v>
      </c>
      <c r="D7" s="41" t="s">
        <v>369</v>
      </c>
      <c r="E7" s="38" t="s">
        <v>361</v>
      </c>
      <c r="F7" s="37" t="s">
        <v>362</v>
      </c>
      <c r="G7" s="37" t="s">
        <v>363</v>
      </c>
      <c r="H7" s="37" t="s">
        <v>364</v>
      </c>
      <c r="I7" s="37" t="s">
        <v>370</v>
      </c>
      <c r="J7" s="37"/>
      <c r="K7" s="40"/>
      <c r="L7" s="37" t="s">
        <v>367</v>
      </c>
      <c r="M7" s="39">
        <v>0</v>
      </c>
      <c r="N7" s="39">
        <v>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Sheet4</vt:lpstr>
      <vt:lpstr>Summary</vt:lpstr>
      <vt:lpstr>Sheet1</vt:lpstr>
      <vt:lpstr>Sheet2</vt:lpstr>
      <vt:lpstr>Sheet3</vt:lpstr>
      <vt:lpstr>Sheet5</vt:lpstr>
      <vt:lpstr>Scenarios</vt:lpstr>
      <vt:lpstr>Report Template</vt:lpstr>
      <vt:lpstr>Defects</vt:lpstr>
      <vt:lpstr>Out Of 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Yuvaraj M.</dc:creator>
  <cp:lastModifiedBy>Swathi Sri R</cp:lastModifiedBy>
  <cp:lastPrinted>2018-06-25T11:56:23Z</cp:lastPrinted>
  <dcterms:created xsi:type="dcterms:W3CDTF">2018-05-14T05:22:57Z</dcterms:created>
  <dcterms:modified xsi:type="dcterms:W3CDTF">2019-01-03T06:26:57Z</dcterms:modified>
</cp:coreProperties>
</file>