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ORDESA\"/>
    </mc:Choice>
  </mc:AlternateContent>
  <xr:revisionPtr revIDLastSave="0" documentId="13_ncr:1_{B4FF8D1C-40C4-4E17-A9E4-A935DFCA57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合作跟踪表!$AI$3:$AM$40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P7" i="1"/>
  <c r="AP8" i="1" s="1"/>
  <c r="AP6" i="1"/>
  <c r="AP3" i="1"/>
  <c r="AP4" i="1" s="1"/>
  <c r="AP5" i="1" s="1"/>
  <c r="AO4" i="1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M3" i="1"/>
  <c r="AL3" i="1"/>
  <c r="AK3" i="1"/>
  <c r="F41" i="1" l="1"/>
  <c r="B6" i="1" s="1"/>
  <c r="L41" i="1"/>
  <c r="B8" i="1" s="1"/>
  <c r="P41" i="1"/>
  <c r="B10" i="1" s="1"/>
  <c r="S41" i="1"/>
  <c r="B12" i="1" s="1"/>
  <c r="T41" i="1"/>
  <c r="B16" i="1" s="1"/>
  <c r="N41" i="1"/>
  <c r="B14" i="1" s="1"/>
  <c r="I41" i="1"/>
  <c r="G41" i="1"/>
  <c r="B4" i="1"/>
  <c r="B18" i="1" l="1"/>
</calcChain>
</file>

<file path=xl/sharedStrings.xml><?xml version="1.0" encoding="utf-8"?>
<sst xmlns="http://schemas.openxmlformats.org/spreadsheetml/2006/main" count="409" uniqueCount="246">
  <si>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</si>
  <si>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</si>
  <si>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</si>
  <si>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</si>
  <si>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</si>
  <si>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</si>
  <si>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</si>
  <si>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</si>
  <si>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</si>
  <si>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</si>
  <si>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</si>
  <si>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</si>
  <si>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</si>
  <si>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</si>
  <si>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</si>
  <si>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</si>
  <si>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</si>
  <si>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</si>
  <si>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</si>
  <si>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</si>
  <si>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</si>
  <si>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</si>
  <si>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</si>
  <si>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</si>
  <si>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</si>
  <si>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</si>
  <si>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</si>
  <si>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</si>
  <si>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</si>
  <si>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</si>
  <si>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</si>
  <si>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</si>
  <si>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</si>
  <si>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</si>
  <si>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</si>
  <si>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</si>
  <si>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</si>
  <si>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</si>
  <si>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</si>
  <si>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</si>
  <si>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</si>
  <si>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</si>
  <si>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</si>
  <si>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</si>
  <si>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17611695169</t>
  </si>
  <si>
    <t>57244372328681773</t>
  </si>
  <si>
    <t>Estado</t>
  </si>
  <si>
    <t>小陈陈</t>
  </si>
  <si>
    <t>https://www.xiaohongshu.com/user/profile/5aac6fdd11be1025614c6511</t>
  </si>
  <si>
    <t>wygnx007</t>
  </si>
  <si>
    <t>｀浅白色</t>
  </si>
  <si>
    <t>510354144</t>
  </si>
  <si>
    <t>浅浅的白色</t>
  </si>
  <si>
    <t>https://www.xiaohongshu.com/user/profile/58693fdd7fc5b815ff1c1779</t>
  </si>
  <si>
    <t>https://www.xiaohongshu.com/user/profile/5986a81050c4b434a64a28a6</t>
  </si>
  <si>
    <t>16000</t>
  </si>
  <si>
    <t>love152533</t>
  </si>
  <si>
    <t>可可西里猪猪</t>
  </si>
  <si>
    <t>love-xuanhan</t>
  </si>
  <si>
    <t>徐小c</t>
  </si>
  <si>
    <t>、玖玖</t>
  </si>
  <si>
    <t>pean</t>
  </si>
  <si>
    <t>pean77530</t>
  </si>
  <si>
    <t>https://www.xiaohongshu.com/user/profile/59b3875482ec392b40e8c1a5</t>
  </si>
  <si>
    <t>https://www.xiaohongshu.com/user/profile/5ad9f25e11be10237df069f7</t>
  </si>
  <si>
    <t>https://www.xiaohongshu.com/user/profile/5ad845954eacab744afeca58</t>
  </si>
  <si>
    <t>https://www.xiaohongshu.com/user/profile/575512f06a6a693559ce4b90</t>
  </si>
  <si>
    <t>22000</t>
  </si>
  <si>
    <t>11000</t>
  </si>
  <si>
    <t>21000</t>
  </si>
  <si>
    <t>18000</t>
  </si>
  <si>
    <t>13000</t>
  </si>
  <si>
    <t>12000</t>
  </si>
  <si>
    <t>https://www.xiaohongshu.com/discovery/item/5bbf2e2c672e144fa00367ab</t>
  </si>
  <si>
    <t>https://www.xiaohongshu.com/discovery/item/5bbefb05910cf646d811ecd6</t>
  </si>
  <si>
    <t>https://www.xiaohongshu.com/discovery/item/5be13d89672e143bcfc5c8c7</t>
  </si>
  <si>
    <t>https://www.xiaohongshu.com/discovery/item/5bd960bc910cf631526870e7</t>
  </si>
  <si>
    <t>https://www.xiaohongshu.com/discovery/item/5bd9672507ef1c7680a103a5</t>
  </si>
  <si>
    <t>https://www.xiaohongshu.com/discovery/item/5bd84f44910cf63159673ef3</t>
  </si>
  <si>
    <t>https://www.xiaohongshu.com/discovery/item/5be2c434672e1458e388e58d</t>
  </si>
  <si>
    <t xml:space="preserve"> https://www.xiaohongshu.com/discovery/item/5be402b6672e14461d57677</t>
  </si>
  <si>
    <t>https://www.xiaohongshu.com/discovery/item/5be5727a07ef1c58faed29f7</t>
  </si>
  <si>
    <t>https://www.xiaohongshu.com/discovery/item/5bdfd20d910cf6315968a93c</t>
  </si>
  <si>
    <t>https://www.xiaohongshu.com/discovery/item/5be2629407ef1c584c41a0d9</t>
  </si>
  <si>
    <t>https://www.xiaohongshu.com/discovery/item/5be4dcfb910cf63b530f2b30</t>
  </si>
  <si>
    <t>https://www.xiaohongshu.com/discovery/item/5be68645672e141bf3cd6b4c</t>
  </si>
  <si>
    <t>https://www.xiaohongshu.com/discovery/item/5be00098672e143bd7c98e94</t>
  </si>
  <si>
    <t>https://www.xiaohongshu.com/discovery/item/5be28b50910cf64c89c500f5</t>
  </si>
  <si>
    <t>https://www.xiaohongshu.com/discovery/item/5be544b7910cf613cf77052a</t>
  </si>
  <si>
    <t>https://www.xiaohongshu.com/discovery/item/5be4ef32910cf63b550f0861</t>
  </si>
  <si>
    <t>https://www.xiaohongshu.com/discovery/item/5be57c6007ef1c58f9ed2fbb</t>
  </si>
  <si>
    <t>https://www.xiaohongshu.com/discovery/item/5be177d5910cf631526a4fef</t>
  </si>
  <si>
    <t>https://www.xiaohongshu.com/discovery/item/5be3d65507ef1c65263ceb2a</t>
  </si>
  <si>
    <t>https://www.xiaohongshu.com/discovery/item/5be4ffc6910cf63b550f1627</t>
  </si>
  <si>
    <t>https://www.xiaohongshu.com/discovery/item/5be43456910cf63b550ee0c1</t>
  </si>
  <si>
    <t>https://www.xiaohongshu.com/discovery/item/5be3f407910cf63b530edd4c</t>
  </si>
  <si>
    <t>https://www.xiaohongshu.com/discovery/item/5be3dafd07ef1c65263cee75</t>
  </si>
  <si>
    <t>https://www.xiaohongshu.com/discovery/item/5be14cb1910cf631526a4097</t>
  </si>
  <si>
    <t>https://www.xiaohongshu.com/discovery/item/5be512a5672e141bf2cd148c</t>
  </si>
  <si>
    <t>https://www.xiaohongshu.com/discovery/item/5be3898d672e14461d56e8f9</t>
  </si>
  <si>
    <t>https://www.xiaohongshu.com/discovery/item/5be3d488910cf63b550eb79c</t>
  </si>
  <si>
    <t>https://www.xiaohongshu.com/discovery/item/5be3fd4607ef1c65273cde5f</t>
  </si>
  <si>
    <t>https://www.xiaohongshu.com/user/profile/565baf2a0cdc2b5e50e820b7</t>
  </si>
  <si>
    <t>https://www.xiaohongshu.com/user/profile/58ffa1b150c4b43224fa900a</t>
  </si>
  <si>
    <t>https://www.xiaohongshu.com/user/profile/58d52bba50c4b432b549560d</t>
  </si>
  <si>
    <t>https://www.xiaohongshu.com/user/profile/59533c935e87e766154f7ecf</t>
  </si>
  <si>
    <t>https://www.xiaohongshu.com/user/profile/58c0e16c50c4b458cb3326fb</t>
  </si>
  <si>
    <t>https://www.xiaohongshu.com/user/profile/59f1774d82ec39437e2be9b1</t>
  </si>
  <si>
    <t>https://www.xiaohongshu.com/user/profile/5b0579534eacab3fbd84ad07</t>
  </si>
  <si>
    <t>https://www.xiaohongshu.com/user/profile/597dd72450c4b4139d74c185</t>
  </si>
  <si>
    <t>https://www.xiaohongshu.com/user/profile/5a4e2db04eacab3c4d1b9be9</t>
  </si>
  <si>
    <t>https://www.xiaohongshu.com/user/profile/590056a850c4b45407fa8fc8</t>
  </si>
  <si>
    <t>https://www.xiaohongshu.com/user/profile/55715b289eb5784615e9731e</t>
  </si>
  <si>
    <t>https://www.xiaohongshu.com/user/profile/592b8bf7a9b2ed7179791891</t>
  </si>
  <si>
    <t>沐沐_miss u</t>
  </si>
  <si>
    <t>foolnew</t>
  </si>
  <si>
    <t>米饭_丫头</t>
  </si>
  <si>
    <t>米果儿</t>
  </si>
  <si>
    <t>limeilin2014521</t>
  </si>
  <si>
    <t>米果儿琳</t>
  </si>
  <si>
    <t>ccccc</t>
  </si>
  <si>
    <t>chenyanfuqi</t>
  </si>
  <si>
    <t>飘</t>
  </si>
  <si>
    <t>水上灯</t>
  </si>
  <si>
    <t>244312179</t>
  </si>
  <si>
    <t>belle小米粥</t>
  </si>
  <si>
    <t>17305381617</t>
  </si>
  <si>
    <t>柏柏</t>
  </si>
  <si>
    <t>BaiBai9208</t>
  </si>
  <si>
    <t>柏柏一直棒棒哒</t>
  </si>
  <si>
    <t>小石光夕</t>
  </si>
  <si>
    <t>ctxsgx</t>
  </si>
  <si>
    <t>Jojo姐</t>
  </si>
  <si>
    <t>Miss-jojo</t>
  </si>
  <si>
    <t>JO姐JOJO姐</t>
  </si>
  <si>
    <t>好好活着小姐😊</t>
  </si>
  <si>
    <t>717063999</t>
  </si>
  <si>
    <t>小和平</t>
  </si>
  <si>
    <t>Qxj</t>
  </si>
  <si>
    <t>kimkimqiu</t>
  </si>
  <si>
    <t>Qxj_小Q</t>
  </si>
  <si>
    <t>罗丽娟</t>
  </si>
  <si>
    <t>Annieluo1227</t>
  </si>
  <si>
    <t>一成长我就在努力的奔跑</t>
  </si>
  <si>
    <t>糖醋雁子</t>
  </si>
  <si>
    <t>yxlanl</t>
  </si>
  <si>
    <t>果汁妹妹🎸</t>
  </si>
  <si>
    <t>A—星月</t>
  </si>
  <si>
    <t>hao15284822102</t>
  </si>
  <si>
    <t>浩浩妈妈</t>
  </si>
  <si>
    <t>可喜可乐</t>
  </si>
  <si>
    <t>m360091997</t>
  </si>
  <si>
    <t>Daisy甜吱吱</t>
  </si>
  <si>
    <t>小西</t>
  </si>
  <si>
    <t>zhoujieying2010</t>
  </si>
  <si>
    <t>青柠檬moon</t>
  </si>
  <si>
    <t>caicai</t>
  </si>
  <si>
    <t>283217478</t>
  </si>
  <si>
    <t>angelcai0905</t>
  </si>
  <si>
    <t>李莫愁</t>
  </si>
  <si>
    <t>ko895297</t>
  </si>
  <si>
    <t>女魔头李莫愁</t>
  </si>
  <si>
    <t>小乖乖。</t>
  </si>
  <si>
    <t>15868741066</t>
  </si>
  <si>
    <t>韩丽娟</t>
  </si>
  <si>
    <t>h13998541515</t>
  </si>
  <si>
    <t>爱上~</t>
  </si>
  <si>
    <t>懒寻旧梦</t>
  </si>
  <si>
    <t>sorrows1</t>
  </si>
  <si>
    <t>落花</t>
  </si>
  <si>
    <t>baby-tong-love</t>
  </si>
  <si>
    <t>耳朵凉到可以凉拌</t>
  </si>
  <si>
    <t>cjp</t>
  </si>
  <si>
    <t>c0924jp</t>
  </si>
  <si>
    <t>Agoni0924</t>
  </si>
  <si>
    <t>夏唯沫</t>
  </si>
  <si>
    <t>Wangaijiao001</t>
  </si>
  <si>
    <t>15221845301</t>
  </si>
  <si>
    <t xml:space="preserve">方头狮小姐orange🍃 </t>
  </si>
  <si>
    <t>猫爱蔷薇。</t>
  </si>
  <si>
    <t>13595928520</t>
  </si>
  <si>
    <t>Sharon</t>
  </si>
  <si>
    <t>coffeshop6</t>
  </si>
  <si>
    <t>婧萍</t>
  </si>
  <si>
    <t>ping616415</t>
  </si>
  <si>
    <t>话唠阿毛</t>
  </si>
  <si>
    <t>巧克力姐姐mua</t>
  </si>
  <si>
    <t>罗小娉</t>
  </si>
  <si>
    <t>ping_luo</t>
  </si>
  <si>
    <t>哟哟摩羯座</t>
  </si>
  <si>
    <t>Amy雲</t>
  </si>
  <si>
    <t>xy_z20130104</t>
  </si>
  <si>
    <t>Amy雲雲</t>
  </si>
  <si>
    <t>晓晓</t>
  </si>
  <si>
    <t>zxy415013</t>
  </si>
  <si>
    <t>辣妈代言人</t>
  </si>
  <si>
    <t>跳舞的青蛙</t>
  </si>
  <si>
    <t>lyjuan1571</t>
  </si>
  <si>
    <t>小豆豆123</t>
  </si>
  <si>
    <t>Dou19951024</t>
  </si>
  <si>
    <t>20000</t>
  </si>
  <si>
    <t>63000</t>
  </si>
  <si>
    <t>110000</t>
  </si>
  <si>
    <t>78000</t>
  </si>
  <si>
    <t>29000</t>
  </si>
  <si>
    <t>10000</t>
  </si>
  <si>
    <t>39000</t>
  </si>
  <si>
    <t>24000</t>
  </si>
  <si>
    <t>33412</t>
  </si>
  <si>
    <t>28000</t>
  </si>
  <si>
    <t>35000</t>
  </si>
  <si>
    <t>52000</t>
  </si>
  <si>
    <t>https://community.kaola.com/idea/11482912.html?shareOs=iOS&amp;datid=__da_230bb323_5691a863f1c33c80&amp;shareTo=wx</t>
  </si>
  <si>
    <t>https://community.kaola.com/idea/11487715.html?shareOs=iOS&amp;datid=__da_230bb323_5691a97408c33c80</t>
  </si>
  <si>
    <t>http://community.kaola.com/idea/11575364.html?shareTo=fz&amp;shareOs=android&amp;datid=__da_230bb323_5691a97408c33c80</t>
  </si>
  <si>
    <t>https://community.kaola.com/idea/11554351.html?shareOs=iOS&amp;datid=__da_230bb323_5691a97408c33c80</t>
  </si>
  <si>
    <t>https://community.kaola.com/idea/11555340.html?shareOs=iOS&amp;datid=__da_230bb323_5691a97408c33c80</t>
  </si>
  <si>
    <t>https://community.kaola.com/idea/11544802.html?shareOs=iOS&amp;datid=__da_230bb323_5691a97408c33c80</t>
  </si>
  <si>
    <t>https://community.kaola.com/idea/11584044.html?shareOs=iOS&amp;datid=__da_230bb323_5691a97408c33c80</t>
  </si>
  <si>
    <t>https://community.kaola.com/idea/11579375.html?shareOs=iOS&amp;datid=__da_230bb323_5691a97408c33c80</t>
  </si>
  <si>
    <t>http://community.kaola.com/idea/11578909.html?shareTo=fz&amp;shareOs=android&amp;datid=__da_230bb323_5691a97408c33c80</t>
  </si>
  <si>
    <t>https://community.kaola.com/novels/11569262.html</t>
  </si>
  <si>
    <t>https://community.kaola.com/idea/11579252.html?shareOs=iOS&amp;datid=__da_230bb323_5691a97408c33c80</t>
  </si>
  <si>
    <t>https://community.kaola.com/idea/11579569.html?shareOs=iOS&amp;datid=__da_230bb323_5691a97408c33c80</t>
  </si>
  <si>
    <t>https://community.kaola.com/idea/11588151.html?shareOs=iOS&amp;datid=__da_230bb323_5691a97408c33c80</t>
  </si>
  <si>
    <t>http://community.kaola.com/idea/11568450.html?shareTo=fz&amp;shareOs=android&amp;datid=__da_230bb323_5691a97408c33c80</t>
  </si>
  <si>
    <t>https://community.kaola.com/idea/11576856.html?shareOs=iOS&amp;datid=__da_230bb323_5691a97408c33c80考拉同步</t>
  </si>
  <si>
    <t>https://community.kaola.com/idea/11581799.html?shareOs=iOS&amp;datid=__da_230bb323_5691a97408c33c80</t>
  </si>
  <si>
    <t>https://community.kaola.com/idea/11580849.html?shareOs=iOS&amp;datid=__da_230bb323_5691a97408c33c80</t>
  </si>
  <si>
    <t>https://community.kaola.com/idea/11578944.html?shareOs=iOS&amp;datid=__da_230bb323_5691a97408c33c80</t>
  </si>
  <si>
    <t>http://community.kaola.com/idea/11570761.html?shareTo=fz&amp;shareOs=android&amp;datid=__da_230bb323_5691a97408c33c80</t>
  </si>
  <si>
    <t>http://community.kaola.com/idea/11583108.html?shareTo=fz&amp;shareOs=android&amp;datid=__da_230bb323_5691a97408c33c80</t>
  </si>
  <si>
    <t>http://community.kaola.com/idea/11582572.html?shareTo=fz&amp;shareOs=android&amp;datid=__da_230bb323_5691a97408c33c80</t>
  </si>
  <si>
    <t>https://community.kaola.com/idea/11583249.html?shareOs=iOS&amp;datid=__da_230bb323_5691a97408c33c80</t>
  </si>
  <si>
    <t>https://community.kaola.com/idea/11581349.html?shareOs=iOS&amp;datid=__da_230bb323_5691a97408c33c80</t>
  </si>
  <si>
    <t>https://community.kaola.com/idea/11581312.html?shareOs=iOS&amp;datid=__da_230bb323_5691a97408c33c80</t>
  </si>
  <si>
    <t>http://community.kaola.com/idea/11572696.html?shareTo=fz&amp;shareOs=android&amp;datid=__da_230bb323_5691a97408c33c80</t>
  </si>
  <si>
    <t xml:space="preserve"> https://community.kaola.com/idea/11577244.html?shareOs=iOS&amp;datid=__da_230bb323_5691a97408c33c80考拉</t>
  </si>
  <si>
    <t>http://community.kaola.com/idea/11582261.html?shareTo=fz&amp;shareOs=android&amp;datid=__da_230bb323_5691a97408c33c80</t>
  </si>
  <si>
    <t>http://community.kaola.com/idea/11576597.html?shareTo=fz&amp;shareOs=android&amp;datid=__da_230bb323_5691a97408c33c80</t>
  </si>
  <si>
    <t>https://m.weibo.cn/1239056441/4301221101616901</t>
  </si>
  <si>
    <t>https://weibo.com/1926278124/H1fHSgLZu?ref=home&amp;type=comment#_rnd1541395534662</t>
  </si>
  <si>
    <t>否</t>
  </si>
  <si>
    <t>https://www.xiaohongshu.com/user/profile/5b4085dd11be102dd739d3bf</t>
  </si>
  <si>
    <t>https://www.xiaohongshu.com/user/profile/5a1d0e2211be107f139abfb3</t>
  </si>
  <si>
    <t>https://www.xiaohongshu.com/user/profile/56340295f53ee07da761141e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</si>
</sst>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74">
    <xf numFmtId="0" fontId="0" fillId="2" borderId="0" xfId="0">
      <alignment vertical="center"/>
    </xf>
    <xf numFmtId="0" fontId="0" fillId="2" borderId="0" xfId="0" applyAlignment="1"/>
    <xf numFmtId="0" fontId="0" fillId="4" borderId="0" xfId="9" applyFont="1" applyFill="1" applyAlignment="1"/>
    <xf numFmtId="0" fontId="2" fillId="5" borderId="0" xfId="8" applyFont="1" applyFill="1" applyBorder="1" applyAlignment="1">
      <alignment horizontal="center"/>
    </xf>
    <xf numFmtId="0" fontId="3" fillId="4" borderId="0" xfId="9" applyFont="1" applyFill="1" applyAlignment="1"/>
    <xf numFmtId="0" fontId="4" fillId="6" borderId="1" xfId="5" applyFont="1" applyFill="1" applyAlignment="1"/>
    <xf numFmtId="168" fontId="4" fillId="6" borderId="1" xfId="5" applyNumberFormat="1" applyFont="1" applyFill="1" applyAlignment="1"/>
    <xf numFmtId="168" fontId="4" fillId="6" borderId="1" xfId="5" applyNumberFormat="1" applyFont="1" applyFill="1" applyAlignment="1">
      <alignment horizontal="center"/>
    </xf>
    <xf numFmtId="169" fontId="4" fillId="6" borderId="1" xfId="5" applyNumberFormat="1" applyFont="1" applyFill="1" applyAlignment="1"/>
    <xf numFmtId="170" fontId="4" fillId="6" borderId="1" xfId="5" applyNumberFormat="1" applyFont="1" applyFill="1" applyAlignment="1"/>
    <xf numFmtId="0" fontId="0" fillId="2" borderId="0" xfId="0" applyFont="1" applyAlignment="1"/>
    <xf numFmtId="0" fontId="0" fillId="2" borderId="0" xfId="0" applyFont="1" applyAlignment="1">
      <alignment horizontal="center"/>
    </xf>
    <xf numFmtId="167" fontId="5" fillId="5" borderId="0" xfId="3" applyNumberFormat="1" applyFont="1" applyFill="1" applyAlignment="1">
      <alignment horizontal="center"/>
    </xf>
    <xf numFmtId="0" fontId="6" fillId="5" borderId="0" xfId="6" applyFont="1" applyFill="1" applyBorder="1" applyAlignment="1">
      <alignment horizontal="center" wrapText="1"/>
    </xf>
    <xf numFmtId="168" fontId="6" fillId="5" borderId="0" xfId="6" applyNumberFormat="1" applyFont="1" applyFill="1" applyBorder="1" applyAlignment="1">
      <alignment horizontal="center" wrapText="1"/>
    </xf>
    <xf numFmtId="166" fontId="7" fillId="7" borderId="0" xfId="6" applyNumberFormat="1" applyFont="1" applyFill="1" applyBorder="1" applyAlignment="1">
      <alignment horizontal="center" wrapText="1"/>
    </xf>
    <xf numFmtId="0" fontId="7" fillId="7" borderId="0" xfId="6" applyFont="1" applyFill="1" applyBorder="1" applyAlignment="1">
      <alignment horizontal="center" wrapText="1"/>
    </xf>
    <xf numFmtId="169" fontId="7" fillId="7" borderId="0" xfId="6" applyNumberFormat="1" applyFont="1" applyFill="1" applyBorder="1" applyAlignment="1">
      <alignment horizontal="center" wrapText="1"/>
    </xf>
    <xf numFmtId="169" fontId="6" fillId="5" borderId="0" xfId="6" applyNumberFormat="1" applyFont="1" applyFill="1" applyBorder="1" applyAlignment="1">
      <alignment horizontal="center" wrapText="1"/>
    </xf>
    <xf numFmtId="0" fontId="6" fillId="3" borderId="0" xfId="6" applyFont="1" applyFill="1" applyBorder="1" applyAlignment="1">
      <alignment horizontal="center" wrapText="1"/>
    </xf>
    <xf numFmtId="0" fontId="6" fillId="5" borderId="0" xfId="6" applyNumberFormat="1" applyFont="1" applyFill="1" applyBorder="1" applyAlignment="1">
      <alignment horizontal="center" wrapText="1"/>
    </xf>
    <xf numFmtId="0" fontId="7" fillId="7" borderId="0" xfId="6" applyNumberFormat="1" applyFont="1" applyFill="1" applyBorder="1" applyAlignment="1">
      <alignment horizontal="center"/>
    </xf>
    <xf numFmtId="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18" fillId="2" borderId="0" xfId="0" applyFont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8" fillId="2" borderId="0" xfId="0" applyFont="1" applyAlignment="1">
      <alignment horizontal="center"/>
    </xf>
    <xf numFmtId="166" fontId="8" fillId="2" borderId="0" xfId="0" applyNumberFormat="1" applyFont="1" applyAlignment="1">
      <alignment horizontal="center"/>
    </xf>
    <xf numFmtId="0" fontId="8" fillId="2" borderId="0" xfId="0" applyFont="1" applyAlignment="1">
      <alignment horizontal="left"/>
    </xf>
    <xf numFmtId="169" fontId="8" fillId="2" borderId="0" xfId="0" applyNumberFormat="1" applyFont="1" applyAlignment="1">
      <alignment horizontal="left"/>
    </xf>
    <xf numFmtId="14" fontId="8" fillId="2" borderId="0" xfId="0" applyNumberFormat="1" applyFont="1" applyAlignment="1">
      <alignment horizontal="lef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169" fontId="17" fillId="3" borderId="0" xfId="0" applyNumberFormat="1" applyFont="1" applyFill="1" applyAlignment="1">
      <alignment horizontal="center"/>
    </xf>
    <xf numFmtId="164" fontId="17" fillId="9" borderId="0" xfId="4" applyNumberFormat="1" applyFont="1" applyFill="1" applyBorder="1" applyAlignment="1" applyProtection="1">
      <alignment horizontal="left"/>
    </xf>
    <xf numFmtId="164" fontId="17" fillId="9" borderId="0" xfId="1" applyFont="1" applyFill="1" applyAlignment="1">
      <alignment horizontal="left"/>
    </xf>
    <xf numFmtId="164" fontId="8" fillId="9" borderId="0" xfId="1" applyFont="1" applyFill="1" applyAlignment="1">
      <alignment horizontal="left"/>
    </xf>
    <xf numFmtId="170" fontId="17" fillId="9" borderId="0" xfId="1" applyNumberFormat="1" applyFont="1" applyFill="1" applyAlignment="1">
      <alignment horizontal="center"/>
    </xf>
    <xf numFmtId="0" fontId="17" fillId="2" borderId="0" xfId="0" applyFont="1" applyAlignment="1">
      <alignment horizontal="center"/>
    </xf>
    <xf numFmtId="165" fontId="5" fillId="5" borderId="0" xfId="2" applyFont="1" applyFill="1" applyAlignment="1">
      <alignment horizontal="center"/>
    </xf>
    <xf numFmtId="0" fontId="19" fillId="14" borderId="0" xfId="16" applyFont="1" applyAlignment="1">
      <alignment horizontal="left"/>
    </xf>
    <xf numFmtId="168" fontId="19" fillId="14" borderId="0" xfId="16" applyNumberFormat="1" applyFont="1" applyAlignment="1">
      <alignment horizontal="center"/>
    </xf>
    <xf numFmtId="0" fontId="17" fillId="2" borderId="0" xfId="0" applyFont="1" applyAlignment="1">
      <alignment horizontal="left"/>
    </xf>
    <xf numFmtId="169" fontId="17" fillId="2" borderId="0" xfId="0" applyNumberFormat="1" applyFont="1" applyAlignment="1">
      <alignment horizontal="center"/>
    </xf>
    <xf numFmtId="164" fontId="17" fillId="3" borderId="0" xfId="4" applyNumberFormat="1" applyFont="1" applyFill="1" applyBorder="1" applyAlignment="1" applyProtection="1">
      <alignment horizontal="left"/>
    </xf>
    <xf numFmtId="164" fontId="19" fillId="0" borderId="0" xfId="1" applyFont="1" applyAlignment="1">
      <alignment horizontal="left"/>
    </xf>
    <xf numFmtId="164" fontId="8" fillId="2" borderId="0" xfId="0" applyNumberFormat="1" applyFont="1" applyAlignment="1">
      <alignment horizontal="left"/>
    </xf>
    <xf numFmtId="170" fontId="19" fillId="0" borderId="0" xfId="1" applyNumberFormat="1" applyFont="1" applyAlignment="1">
      <alignment horizontal="center"/>
    </xf>
    <xf numFmtId="170" fontId="19" fillId="14" borderId="0" xfId="1" applyNumberFormat="1" applyFont="1" applyFill="1" applyAlignment="1">
      <alignment horizontal="center"/>
    </xf>
    <xf numFmtId="170" fontId="19" fillId="14" borderId="0" xfId="16" applyNumberFormat="1" applyFont="1" applyAlignment="1">
      <alignment horizontal="center"/>
    </xf>
    <xf numFmtId="170" fontId="17" fillId="2" borderId="0" xfId="0" applyNumberFormat="1" applyFont="1" applyAlignment="1">
      <alignment horizontal="center"/>
    </xf>
    <xf numFmtId="169" fontId="5" fillId="5" borderId="0" xfId="2" applyNumberFormat="1" applyFont="1" applyFill="1" applyAlignment="1">
      <alignment horizontal="center"/>
    </xf>
    <xf numFmtId="0" fontId="2" fillId="5" borderId="0" xfId="11" applyFont="1" applyFill="1" applyAlignment="1">
      <alignment horizontal="center"/>
    </xf>
    <xf numFmtId="0" fontId="9" fillId="10" borderId="0" xfId="0" applyFont="1" applyFill="1" applyAlignment="1"/>
    <xf numFmtId="0" fontId="18" fillId="2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168" fontId="9" fillId="10" borderId="0" xfId="0" applyNumberFormat="1" applyFont="1" applyFill="1" applyBorder="1" applyAlignment="1">
      <alignment horizontal="center"/>
    </xf>
    <xf numFmtId="16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9" fillId="10" borderId="0" xfId="0" applyFont="1" applyFill="1" applyBorder="1" applyAlignment="1">
      <alignment horizontal="left"/>
    </xf>
    <xf numFmtId="170" fontId="9" fillId="10" borderId="0" xfId="0" applyNumberFormat="1" applyFont="1" applyFill="1" applyBorder="1" applyAlignment="1">
      <alignment horizontal="left"/>
    </xf>
    <xf numFmtId="168" fontId="0" fillId="2" borderId="0" xfId="0" applyNumberFormat="1" applyFont="1" applyAlignment="1">
      <alignment horizontal="center"/>
    </xf>
    <xf numFmtId="166" fontId="0" fillId="2" borderId="0" xfId="0" applyNumberFormat="1" applyFont="1" applyAlignment="1">
      <alignment horizontal="center"/>
    </xf>
    <xf numFmtId="169" fontId="0" fillId="2" borderId="0" xfId="0" applyNumberFormat="1" applyFont="1" applyAlignment="1"/>
    <xf numFmtId="164" fontId="0" fillId="2" borderId="0" xfId="0" applyNumberFormat="1" applyFont="1" applyAlignment="1">
      <alignment horizontal="left"/>
    </xf>
    <xf numFmtId="170" fontId="0" fillId="2" borderId="0" xfId="0" applyNumberFormat="1" applyFont="1" applyAlignment="1">
      <alignment horizontal="left"/>
    </xf>
    <xf numFmtId="170" fontId="0" fillId="2" borderId="0" xfId="0" applyNumberFormat="1" applyFont="1" applyAlignment="1"/>
    <xf numFmtId="9" fontId="17" fillId="9" borderId="0" xfId="1" applyNumberFormat="1" applyFont="1" applyFill="1" applyAlignment="1">
      <alignment horizontal="center"/>
    </xf>
    <xf numFmtId="0" fontId="17" fillId="3" borderId="0" xfId="0" applyNumberFormat="1" applyFont="1" applyFill="1" applyAlignment="1">
      <alignment horizont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70"/>
      <tableStyleElement type="headerRow" dxfId="69"/>
      <tableStyleElement type="totalRow" dxfId="68"/>
      <tableStyleElement type="firstTotalCell" dxfId="67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  <cell r="D36"/>
          <cell r="E36"/>
          <cell r="F36"/>
          <cell r="G36"/>
          <cell r="H36"/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  <cell r="D98"/>
          <cell r="E98"/>
          <cell r="F98"/>
          <cell r="G98"/>
          <cell r="H98"/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  <cell r="D105"/>
          <cell r="E105"/>
          <cell r="F105"/>
          <cell r="G105"/>
          <cell r="H105"/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  <cell r="D125"/>
          <cell r="E125"/>
          <cell r="F125"/>
          <cell r="G125"/>
          <cell r="H125"/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  <cell r="D186"/>
          <cell r="E186"/>
          <cell r="F186"/>
          <cell r="G186"/>
          <cell r="H186"/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  <cell r="D220"/>
          <cell r="E220"/>
          <cell r="F220"/>
          <cell r="G220"/>
          <cell r="H220"/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  <cell r="D223"/>
          <cell r="E223"/>
          <cell r="F223"/>
          <cell r="G223"/>
          <cell r="H223"/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  <cell r="D224"/>
          <cell r="E224"/>
          <cell r="F224"/>
          <cell r="G224"/>
          <cell r="H224"/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  <cell r="D228"/>
          <cell r="E228"/>
          <cell r="F228"/>
          <cell r="G228"/>
          <cell r="H228"/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  <cell r="D235"/>
          <cell r="E235"/>
          <cell r="F235"/>
          <cell r="G235"/>
          <cell r="H235"/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  <cell r="D276"/>
          <cell r="E276"/>
          <cell r="F276"/>
          <cell r="G276"/>
          <cell r="H276"/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  <cell r="D289"/>
          <cell r="E289"/>
          <cell r="F289"/>
          <cell r="G289"/>
          <cell r="H289"/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  <cell r="D315"/>
          <cell r="E315"/>
          <cell r="F315"/>
          <cell r="G315"/>
          <cell r="H315"/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  <cell r="D332"/>
          <cell r="E332"/>
          <cell r="F332"/>
          <cell r="G332"/>
          <cell r="H332"/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  <cell r="D336"/>
          <cell r="E336"/>
          <cell r="F336"/>
          <cell r="G336"/>
          <cell r="H336"/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  <cell r="D337"/>
          <cell r="E337"/>
          <cell r="F337"/>
          <cell r="G337"/>
          <cell r="H337"/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  <cell r="D341"/>
          <cell r="E341"/>
          <cell r="F341"/>
          <cell r="G341"/>
          <cell r="H341"/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  <cell r="D351"/>
          <cell r="E351"/>
          <cell r="F351"/>
          <cell r="G351"/>
          <cell r="H351"/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  <cell r="D353"/>
          <cell r="E353"/>
          <cell r="F353"/>
          <cell r="G353"/>
          <cell r="H353"/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  <cell r="D357"/>
          <cell r="E357"/>
          <cell r="F357"/>
          <cell r="G357"/>
          <cell r="H357"/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  <cell r="D358"/>
          <cell r="E358"/>
          <cell r="F358"/>
          <cell r="G358"/>
          <cell r="H358"/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  <cell r="D359"/>
          <cell r="E359"/>
          <cell r="F359"/>
          <cell r="G359"/>
          <cell r="H359"/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  <cell r="D377"/>
          <cell r="E377"/>
          <cell r="F377"/>
          <cell r="G377"/>
          <cell r="H377"/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  <cell r="D378"/>
          <cell r="E378"/>
          <cell r="F378"/>
          <cell r="G378"/>
          <cell r="H378"/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  <cell r="D379"/>
          <cell r="E379"/>
          <cell r="F379"/>
          <cell r="G379"/>
          <cell r="H379"/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  <cell r="D380"/>
          <cell r="E380"/>
          <cell r="F380"/>
          <cell r="G380"/>
          <cell r="H380"/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  <cell r="D385"/>
          <cell r="E385"/>
          <cell r="F385"/>
          <cell r="G385"/>
          <cell r="H385"/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  <cell r="D435"/>
          <cell r="E435"/>
          <cell r="F435"/>
          <cell r="G435"/>
          <cell r="H435"/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  <cell r="D449"/>
          <cell r="E449"/>
          <cell r="F449"/>
          <cell r="G449"/>
          <cell r="H449"/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  <cell r="D460"/>
          <cell r="E460"/>
          <cell r="F460"/>
          <cell r="G460"/>
          <cell r="H460"/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  <cell r="D461"/>
          <cell r="E461"/>
          <cell r="F461"/>
          <cell r="G461"/>
          <cell r="H461"/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  <cell r="D463"/>
          <cell r="E463"/>
          <cell r="F463"/>
          <cell r="G463"/>
          <cell r="H463"/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  <cell r="D467"/>
          <cell r="E467"/>
          <cell r="F467"/>
          <cell r="G467"/>
          <cell r="H467"/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  <cell r="D471"/>
          <cell r="E471"/>
          <cell r="F471"/>
          <cell r="G471"/>
          <cell r="H471"/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  <cell r="D475"/>
          <cell r="E475"/>
          <cell r="F475"/>
          <cell r="G475"/>
          <cell r="H475"/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  <cell r="D478"/>
          <cell r="E478"/>
          <cell r="F478"/>
          <cell r="G478"/>
          <cell r="H478"/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  <cell r="D480"/>
          <cell r="E480"/>
          <cell r="F480"/>
          <cell r="G480"/>
          <cell r="H480"/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  <cell r="D506"/>
          <cell r="E506"/>
          <cell r="F506"/>
          <cell r="G506"/>
          <cell r="H506"/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  <cell r="D510"/>
          <cell r="E510"/>
          <cell r="F510"/>
          <cell r="G510"/>
          <cell r="H510"/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  <cell r="D545"/>
          <cell r="E545"/>
          <cell r="F545"/>
          <cell r="G545"/>
          <cell r="H545"/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  <cell r="D546"/>
          <cell r="E546"/>
          <cell r="F546"/>
          <cell r="G546"/>
          <cell r="H546"/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  <cell r="D554"/>
          <cell r="E554"/>
          <cell r="F554"/>
          <cell r="G554"/>
          <cell r="H554"/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  <cell r="D555"/>
          <cell r="E555"/>
          <cell r="F555"/>
          <cell r="G555"/>
          <cell r="H555"/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  <cell r="D566"/>
          <cell r="E566"/>
          <cell r="F566"/>
          <cell r="G566"/>
          <cell r="H566"/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  <cell r="D572"/>
          <cell r="E572"/>
          <cell r="F572"/>
          <cell r="G572"/>
          <cell r="H572"/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  <cell r="D586"/>
          <cell r="E586"/>
          <cell r="F586"/>
          <cell r="G586"/>
          <cell r="H586"/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  <cell r="D606"/>
          <cell r="E606"/>
          <cell r="F606"/>
          <cell r="G606"/>
          <cell r="H606"/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  <cell r="D624"/>
          <cell r="E624"/>
          <cell r="F624"/>
          <cell r="G624"/>
          <cell r="H624"/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  <cell r="D626"/>
          <cell r="E626"/>
          <cell r="F626"/>
          <cell r="G626"/>
          <cell r="H626"/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  <cell r="D636"/>
          <cell r="E636"/>
          <cell r="F636"/>
          <cell r="G636"/>
          <cell r="H636"/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  <cell r="D646"/>
          <cell r="E646"/>
          <cell r="F646"/>
          <cell r="G646"/>
          <cell r="H646"/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  <cell r="D647"/>
          <cell r="E647"/>
          <cell r="F647"/>
          <cell r="G647"/>
          <cell r="H647"/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  <cell r="D656"/>
          <cell r="E656"/>
          <cell r="F656"/>
          <cell r="G656"/>
          <cell r="H656"/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  <cell r="D663"/>
          <cell r="E663"/>
          <cell r="F663"/>
          <cell r="G663"/>
          <cell r="H663"/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  <cell r="D681"/>
          <cell r="E681"/>
          <cell r="F681"/>
          <cell r="G681"/>
          <cell r="H681"/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  <cell r="D683"/>
          <cell r="E683"/>
          <cell r="F683"/>
          <cell r="G683"/>
          <cell r="H683"/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  <cell r="D686"/>
          <cell r="E686"/>
          <cell r="F686"/>
          <cell r="G686"/>
          <cell r="H686"/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  <cell r="D688"/>
          <cell r="E688"/>
          <cell r="F688"/>
          <cell r="G688"/>
          <cell r="H688"/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  <cell r="D693"/>
          <cell r="E693"/>
          <cell r="F693"/>
          <cell r="G693"/>
          <cell r="H693"/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  <cell r="D694"/>
          <cell r="E694"/>
          <cell r="F694"/>
          <cell r="G694"/>
          <cell r="H694"/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  <cell r="D697"/>
          <cell r="E697"/>
          <cell r="F697"/>
          <cell r="G697"/>
          <cell r="H697"/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  <cell r="D704"/>
          <cell r="E704"/>
          <cell r="F704"/>
          <cell r="G704"/>
          <cell r="H704"/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  <cell r="D709"/>
          <cell r="E709"/>
          <cell r="F709"/>
          <cell r="G709"/>
          <cell r="H709"/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  <cell r="D710"/>
          <cell r="E710"/>
          <cell r="F710"/>
          <cell r="G710"/>
          <cell r="H710"/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  <cell r="D724"/>
          <cell r="E724"/>
          <cell r="F724"/>
          <cell r="G724"/>
          <cell r="H724"/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  <cell r="D725"/>
          <cell r="E725"/>
          <cell r="F725"/>
          <cell r="G725"/>
          <cell r="H725"/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  <cell r="D733"/>
          <cell r="E733"/>
          <cell r="F733"/>
          <cell r="G733"/>
          <cell r="H733"/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  <cell r="D755"/>
          <cell r="E755"/>
          <cell r="F755"/>
          <cell r="G755"/>
          <cell r="H755"/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  <cell r="D770"/>
          <cell r="E770"/>
          <cell r="F770"/>
          <cell r="G770"/>
          <cell r="H770"/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  <cell r="D776"/>
          <cell r="E776"/>
          <cell r="F776"/>
          <cell r="G776"/>
          <cell r="H776"/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  <cell r="D777"/>
          <cell r="E777"/>
          <cell r="F777"/>
          <cell r="G777"/>
          <cell r="H777"/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  <cell r="D780"/>
          <cell r="E780"/>
          <cell r="F780"/>
          <cell r="G780"/>
          <cell r="H780"/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  <cell r="D782"/>
          <cell r="E782"/>
          <cell r="F782"/>
          <cell r="G782"/>
          <cell r="H782"/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  <cell r="D826"/>
          <cell r="E826"/>
          <cell r="F826"/>
          <cell r="G826"/>
          <cell r="H826"/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  <cell r="D827"/>
          <cell r="E827"/>
          <cell r="F827"/>
          <cell r="G827"/>
          <cell r="H827"/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  <cell r="D829"/>
          <cell r="E829"/>
          <cell r="F829"/>
          <cell r="G829"/>
          <cell r="H829"/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  <cell r="D832"/>
          <cell r="E832"/>
          <cell r="F832"/>
          <cell r="G832"/>
          <cell r="H832"/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  <cell r="D833"/>
          <cell r="E833"/>
          <cell r="F833"/>
          <cell r="G833"/>
          <cell r="H833"/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  <cell r="D845"/>
          <cell r="E845"/>
          <cell r="F845"/>
          <cell r="G845"/>
          <cell r="H845"/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  <cell r="D848"/>
          <cell r="E848"/>
          <cell r="F848"/>
          <cell r="G848"/>
          <cell r="H848"/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  <cell r="D862"/>
          <cell r="E862"/>
          <cell r="F862"/>
          <cell r="G862"/>
          <cell r="H862"/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  <cell r="D873"/>
          <cell r="E873"/>
          <cell r="F873"/>
          <cell r="G873"/>
          <cell r="H873"/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  <cell r="D921"/>
          <cell r="E921"/>
          <cell r="F921"/>
          <cell r="G921"/>
          <cell r="H921"/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  <cell r="D923"/>
          <cell r="E923"/>
          <cell r="F923"/>
          <cell r="G923"/>
          <cell r="H923"/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  <cell r="D933"/>
          <cell r="E933"/>
          <cell r="F933"/>
          <cell r="G933"/>
          <cell r="H933"/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  <cell r="D941"/>
          <cell r="E941"/>
          <cell r="F941"/>
          <cell r="G941"/>
          <cell r="H941"/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  <cell r="D946"/>
          <cell r="E946"/>
          <cell r="F946"/>
          <cell r="G946"/>
          <cell r="H946"/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  <cell r="D952"/>
          <cell r="E952"/>
          <cell r="F952"/>
          <cell r="G952"/>
          <cell r="H952"/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  <cell r="D991"/>
          <cell r="E991"/>
          <cell r="F991"/>
          <cell r="G991"/>
          <cell r="H991"/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  <cell r="D1001"/>
          <cell r="E1001"/>
          <cell r="F1001"/>
          <cell r="G1001"/>
          <cell r="H1001"/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  <cell r="D1004"/>
          <cell r="E1004"/>
          <cell r="F1004"/>
          <cell r="G1004"/>
          <cell r="H1004"/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  <cell r="D1006"/>
          <cell r="E1006"/>
          <cell r="F1006"/>
          <cell r="G1006"/>
          <cell r="H1006"/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  <cell r="D1045"/>
          <cell r="E1045"/>
          <cell r="F1045"/>
          <cell r="G1045"/>
          <cell r="H1045"/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  <cell r="D1083"/>
          <cell r="E1083"/>
          <cell r="F1083"/>
          <cell r="G1083"/>
          <cell r="H1083"/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  <cell r="D1088"/>
          <cell r="E1088"/>
          <cell r="F1088"/>
          <cell r="G1088"/>
          <cell r="H1088"/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  <cell r="D1092"/>
          <cell r="E1092"/>
          <cell r="F1092"/>
          <cell r="G1092"/>
          <cell r="H1092"/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  <cell r="D1095"/>
          <cell r="E1095"/>
          <cell r="F1095"/>
          <cell r="G1095"/>
          <cell r="H1095"/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  <cell r="D1125"/>
          <cell r="E1125"/>
          <cell r="F1125"/>
          <cell r="G1125"/>
          <cell r="H1125"/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  <cell r="D1183"/>
          <cell r="E1183"/>
          <cell r="F1183"/>
          <cell r="G1183"/>
          <cell r="H1183"/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  <cell r="D1227"/>
          <cell r="E1227"/>
          <cell r="F1227"/>
          <cell r="G1227"/>
          <cell r="H1227"/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  <cell r="D1231"/>
          <cell r="E1231"/>
          <cell r="F1231"/>
          <cell r="G1231"/>
          <cell r="H1231"/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  <cell r="D1246"/>
          <cell r="E1246"/>
          <cell r="F1246"/>
          <cell r="G1246"/>
          <cell r="H1246"/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  <cell r="D1261"/>
          <cell r="E1261"/>
          <cell r="F1261"/>
          <cell r="G1261"/>
          <cell r="H1261"/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  <cell r="D1272"/>
          <cell r="E1272"/>
          <cell r="F1272"/>
          <cell r="G1272"/>
          <cell r="H1272"/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  <cell r="D1338"/>
          <cell r="E1338"/>
          <cell r="F1338"/>
          <cell r="G1338"/>
          <cell r="H1338"/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  <cell r="D1339"/>
          <cell r="E1339"/>
          <cell r="F1339"/>
          <cell r="G1339"/>
          <cell r="H1339"/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  <cell r="D1342"/>
          <cell r="E1342"/>
          <cell r="F1342"/>
          <cell r="G1342"/>
          <cell r="H1342"/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  <cell r="D1350"/>
          <cell r="E1350"/>
          <cell r="F1350"/>
          <cell r="G1350"/>
          <cell r="H1350"/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  <cell r="D1353"/>
          <cell r="E1353"/>
          <cell r="F1353"/>
          <cell r="G1353"/>
          <cell r="H1353"/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  <cell r="D1355"/>
          <cell r="E1355"/>
          <cell r="F1355"/>
          <cell r="G1355"/>
          <cell r="H1355"/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  <cell r="D1358"/>
          <cell r="E1358"/>
          <cell r="F1358"/>
          <cell r="G1358"/>
          <cell r="H1358"/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  <cell r="D1361"/>
          <cell r="E1361"/>
          <cell r="F1361"/>
          <cell r="G1361"/>
          <cell r="H1361"/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  <cell r="D1368"/>
          <cell r="E1368"/>
          <cell r="F1368"/>
          <cell r="G1368"/>
          <cell r="H1368"/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  <cell r="D1380"/>
          <cell r="E1380"/>
          <cell r="F1380"/>
          <cell r="G1380"/>
          <cell r="H1380"/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  <cell r="D1382"/>
          <cell r="E1382"/>
          <cell r="F1382"/>
          <cell r="G1382"/>
          <cell r="H1382"/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  <cell r="D1384"/>
          <cell r="E1384"/>
          <cell r="F1384"/>
          <cell r="G1384"/>
          <cell r="H1384"/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  <cell r="D1390"/>
          <cell r="E1390"/>
          <cell r="F1390"/>
          <cell r="G1390"/>
          <cell r="H1390"/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41" totalsRowCount="1" headerRowDxfId="62" dataDxfId="61" totalsRowDxfId="60">
  <autoFilter ref="D2:AG40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COUNTA(合作跟踪表!$F$3:$F$40)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COUNTA(合作跟踪表!$L$3:$L$40)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/>
    <tableColumn id="13" xr3:uid="{00000000-0010-0000-0000-00000D000000}" name="是否交稿" totalsRowFunction="custom" dataDxfId="47" totalsRowDxfId="17">
      <totalsRowFormula>COUNTIF(合作跟踪表!$P$3:$P$40,"是")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COUNTIF(合作跟踪表!$S$3:$S$40,"是")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96"/>
  <sheetViews>
    <sheetView showGridLines="0" tabSelected="1" zoomScale="85" zoomScaleNormal="85" workbookViewId="0">
      <pane xSplit="15" ySplit="2" topLeftCell="P15" activePane="bottomRight" state="frozen"/>
      <selection pane="topRight"/>
      <selection pane="bottomLeft"/>
      <selection pane="bottomRight" activeCell="S25" sqref="S25"/>
    </sheetView>
  </sheetViews>
  <sheetFormatPr baseColWidth="10" defaultColWidth="9.33203125" defaultRowHeight="30.75" customHeight="1" x14ac:dyDescent="0.4"/>
  <cols>
    <col min="1" max="1" width="1.77734375" style="2" customWidth="1"/>
    <col min="2" max="2" width="20.88671875" style="56" customWidth="1"/>
    <col min="3" max="3" width="1.77734375" style="4" customWidth="1"/>
    <col min="4" max="4" width="11" style="10" customWidth="1"/>
    <col min="5" max="5" width="11" style="11" customWidth="1"/>
    <col min="6" max="6" width="13.33203125" style="11" customWidth="1"/>
    <col min="7" max="7" width="11.77734375" style="11" customWidth="1"/>
    <col min="8" max="8" width="8.6640625" style="66" customWidth="1"/>
    <col min="9" max="9" width="8.6640625" style="66" hidden="1" customWidth="1"/>
    <col min="10" max="10" width="13.33203125" style="11" hidden="1" customWidth="1"/>
    <col min="11" max="11" width="8.33203125" style="11" hidden="1" customWidth="1"/>
    <col min="12" max="12" width="13.33203125" style="67" hidden="1" customWidth="1"/>
    <col min="13" max="13" width="13.6640625" style="10" hidden="1" customWidth="1"/>
    <col min="14" max="14" width="8.6640625" style="68" hidden="1" customWidth="1"/>
    <col min="15" max="15" width="10.21875" style="68" hidden="1" customWidth="1"/>
    <col min="16" max="18" width="8.109375" style="10" customWidth="1"/>
    <col min="19" max="19" width="9.33203125" style="1" customWidth="1"/>
    <col min="20" max="20" width="10.21875" style="69" customWidth="1"/>
    <col min="21" max="23" width="7.5546875" style="69" customWidth="1"/>
    <col min="24" max="25" width="9" style="69" hidden="1" customWidth="1"/>
    <col min="26" max="26" width="7.77734375" style="69" hidden="1" customWidth="1"/>
    <col min="27" max="28" width="7.77734375" style="70" hidden="1" customWidth="1"/>
    <col min="29" max="29" width="8.33203125" style="71" hidden="1" customWidth="1"/>
    <col min="30" max="30" width="9.33203125" style="10"/>
    <col min="31" max="31" width="9.33203125" style="11"/>
    <col min="32" max="32" width="0" style="10" hidden="1" customWidth="1"/>
    <col min="33" max="33" width="0" style="11" hidden="1" customWidth="1"/>
    <col min="34" max="34" width="9.33203125" style="10"/>
    <col min="35" max="39" width="9.33203125" style="10" customWidth="1"/>
    <col min="40" max="16384" width="9.33203125" style="10"/>
  </cols>
  <sheetData>
    <row r="1" spans="2:49" ht="51" customHeight="1" x14ac:dyDescent="0.75">
      <c r="B1" s="3" t="s">
        <v>0</v>
      </c>
      <c r="D1" s="5" t="s">
        <v>1</v>
      </c>
      <c r="E1" s="5"/>
      <c r="F1" s="5"/>
      <c r="G1" s="5"/>
      <c r="H1" s="6"/>
      <c r="I1" s="7"/>
      <c r="J1" s="5"/>
      <c r="K1" s="5"/>
      <c r="L1" s="5"/>
      <c r="M1" s="5"/>
      <c r="N1" s="8"/>
      <c r="O1" s="8"/>
      <c r="P1" s="5"/>
      <c r="Q1" s="5"/>
      <c r="R1" s="5"/>
      <c r="S1" s="5"/>
      <c r="T1" s="5"/>
      <c r="U1" s="5"/>
      <c r="V1" s="5"/>
      <c r="W1" s="5"/>
      <c r="X1" s="5"/>
      <c r="Y1" s="5"/>
      <c r="Z1" s="9"/>
      <c r="AA1" s="9"/>
      <c r="AB1" s="9"/>
      <c r="AC1" s="10"/>
    </row>
    <row r="2" spans="2:49" ht="30.75" customHeight="1" x14ac:dyDescent="0.5">
      <c r="B2" s="12">
        <v>44271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4" t="s">
        <v>7</v>
      </c>
      <c r="J2" s="13" t="s">
        <v>8</v>
      </c>
      <c r="K2" s="13" t="s">
        <v>9</v>
      </c>
      <c r="L2" s="15" t="s">
        <v>10</v>
      </c>
      <c r="M2" s="16" t="s">
        <v>11</v>
      </c>
      <c r="N2" s="17" t="s">
        <v>12</v>
      </c>
      <c r="O2" s="18" t="s">
        <v>13</v>
      </c>
      <c r="P2" s="13" t="s">
        <v>14</v>
      </c>
      <c r="Q2" s="19" t="s">
        <v>15</v>
      </c>
      <c r="R2" s="19" t="s">
        <v>16</v>
      </c>
      <c r="S2" s="20" t="s">
        <v>17</v>
      </c>
      <c r="T2" s="20" t="s">
        <v>18</v>
      </c>
      <c r="U2" s="21" t="s">
        <v>19</v>
      </c>
      <c r="V2" s="21" t="s">
        <v>20</v>
      </c>
      <c r="W2" s="21" t="s">
        <v>21</v>
      </c>
      <c r="X2" s="22" t="s">
        <v>22</v>
      </c>
      <c r="Y2" s="22" t="s">
        <v>23</v>
      </c>
      <c r="Z2" s="23" t="s">
        <v>24</v>
      </c>
      <c r="AA2" s="23" t="s">
        <v>25</v>
      </c>
      <c r="AB2" s="23" t="s">
        <v>26</v>
      </c>
      <c r="AC2" s="24" t="s">
        <v>27</v>
      </c>
      <c r="AD2" s="25" t="s">
        <v>28</v>
      </c>
      <c r="AE2" s="25" t="s">
        <v>29</v>
      </c>
      <c r="AF2" s="10" t="s">
        <v>30</v>
      </c>
      <c r="AG2" s="11" t="s">
        <v>31</v>
      </c>
      <c r="AK2" s="26" t="s">
        <v>46</v>
      </c>
    </row>
    <row r="3" spans="2:49" ht="20.25" customHeight="1" x14ac:dyDescent="0.4">
      <c r="B3" s="3" t="s">
        <v>32</v>
      </c>
      <c r="D3" s="27" t="s">
        <v>114</v>
      </c>
      <c r="E3" s="27" t="s">
        <v>115</v>
      </c>
      <c r="F3" s="27" t="s">
        <v>116</v>
      </c>
      <c r="G3" s="10"/>
      <c r="H3" s="28">
        <v>81000</v>
      </c>
      <c r="I3" s="28">
        <v>100</v>
      </c>
      <c r="J3" s="29" t="s">
        <v>44</v>
      </c>
      <c r="K3" s="30">
        <v>5</v>
      </c>
      <c r="L3" s="31">
        <v>43768</v>
      </c>
      <c r="M3" s="32" t="s">
        <v>45</v>
      </c>
      <c r="N3" s="33">
        <v>159</v>
      </c>
      <c r="O3" s="34"/>
      <c r="P3" s="35" t="s">
        <v>33</v>
      </c>
      <c r="Q3" s="36">
        <v>7</v>
      </c>
      <c r="R3" s="36">
        <v>8</v>
      </c>
      <c r="S3" s="36" t="s">
        <v>33</v>
      </c>
      <c r="T3" s="37">
        <v>1700</v>
      </c>
      <c r="U3" s="1" t="s">
        <v>73</v>
      </c>
      <c r="V3" s="38" t="s">
        <v>212</v>
      </c>
      <c r="W3" s="39"/>
      <c r="X3" s="40"/>
      <c r="Y3" s="40"/>
      <c r="Z3" s="41">
        <v>149</v>
      </c>
      <c r="AA3" s="41">
        <v>10</v>
      </c>
      <c r="AB3" s="41">
        <v>81</v>
      </c>
      <c r="AC3" s="42"/>
      <c r="AD3" s="42"/>
      <c r="AE3" s="42" t="s">
        <v>33</v>
      </c>
      <c r="AF3" s="42" t="s">
        <v>34</v>
      </c>
      <c r="AG3" s="42">
        <v>1</v>
      </c>
      <c r="AI3" s="10" t="str">
        <f>MID(tbl邀请[[#This Row],[链接]],1,67)</f>
        <v>https://www.xiaohongshu.com/discovery/item/5bbf2e2c672e144fa00367ab</v>
      </c>
      <c r="AJ3" s="10" t="s">
        <v>73</v>
      </c>
      <c r="AK3" s="10" t="e">
        <f>VLOOKUP(AJ3,[1]Sheet1!$A$2:$H$1417,3,FALSE)</f>
        <v>#N/A</v>
      </c>
      <c r="AL3" s="10" t="e">
        <f>VLOOKUP(AJ3,[1]Sheet1!$A$2:$H$1417,5,FALSE)</f>
        <v>#N/A</v>
      </c>
      <c r="AM3" s="10" t="e">
        <f>VLOOKUP(AJ3,[1]Sheet1!$A$2:$H$1417,7,FALSE)</f>
        <v>#N/A</v>
      </c>
      <c r="AO3" s="10">
        <v>8000</v>
      </c>
      <c r="AP3" s="10">
        <f>2*50000</f>
        <v>100000</v>
      </c>
    </row>
    <row r="4" spans="2:49" ht="20.25" customHeight="1" x14ac:dyDescent="0.5">
      <c r="B4" s="43">
        <f ca="1">婚礼日期-TODAY()</f>
        <v>-16</v>
      </c>
      <c r="D4" s="27" t="s">
        <v>117</v>
      </c>
      <c r="E4" s="27" t="s">
        <v>118</v>
      </c>
      <c r="F4" s="44" t="s">
        <v>119</v>
      </c>
      <c r="G4" s="10"/>
      <c r="H4" s="45">
        <v>13000</v>
      </c>
      <c r="I4" s="28"/>
      <c r="J4" s="29"/>
      <c r="K4" s="46"/>
      <c r="L4" s="42"/>
      <c r="M4" s="42"/>
      <c r="N4" s="42"/>
      <c r="O4" s="47"/>
      <c r="P4" s="48" t="s">
        <v>33</v>
      </c>
      <c r="Q4" s="36">
        <v>10</v>
      </c>
      <c r="R4" s="36">
        <v>7</v>
      </c>
      <c r="S4" s="36" t="s">
        <v>242</v>
      </c>
      <c r="T4" s="37">
        <v>300</v>
      </c>
      <c r="U4" s="1" t="s">
        <v>74</v>
      </c>
      <c r="V4" s="1" t="s">
        <v>213</v>
      </c>
      <c r="W4" s="1"/>
      <c r="X4" s="1"/>
      <c r="Y4" s="1"/>
      <c r="Z4" s="1">
        <v>178</v>
      </c>
      <c r="AA4" s="1">
        <v>91</v>
      </c>
      <c r="AB4" s="1">
        <v>23</v>
      </c>
      <c r="AC4" s="1"/>
      <c r="AD4" s="1"/>
      <c r="AE4" s="42" t="s">
        <v>33</v>
      </c>
      <c r="AF4" s="42"/>
      <c r="AG4" s="47"/>
      <c r="AH4" s="38"/>
      <c r="AI4" s="10" t="str">
        <f>MID(tbl邀请[[#This Row],[链接]],1,67)</f>
        <v>https://www.xiaohongshu.com/discovery/item/5bbefb05910cf646d811ecd6</v>
      </c>
      <c r="AJ4" s="39" t="s">
        <v>74</v>
      </c>
      <c r="AK4" s="10" t="e">
        <f>VLOOKUP(AJ4,[1]Sheet1!$A$2:$H$1417,3,FALSE)</f>
        <v>#N/A</v>
      </c>
      <c r="AL4" s="10" t="e">
        <f>VLOOKUP(AJ4,[1]Sheet1!$A$2:$H$1417,5,FALSE)</f>
        <v>#N/A</v>
      </c>
      <c r="AM4" s="10" t="e">
        <f>VLOOKUP(AJ4,[1]Sheet1!$A$2:$H$1417,7,FALSE)</f>
        <v>#N/A</v>
      </c>
      <c r="AN4" s="38"/>
      <c r="AO4" s="39">
        <f>AO3/12</f>
        <v>666.66666666666663</v>
      </c>
      <c r="AP4" s="41">
        <f>AP3+AO3</f>
        <v>108000</v>
      </c>
      <c r="AQ4" s="41"/>
      <c r="AR4" s="54"/>
      <c r="AS4" s="42"/>
      <c r="AT4" s="42"/>
      <c r="AU4" s="42"/>
      <c r="AV4" s="42"/>
      <c r="AW4" s="42"/>
    </row>
    <row r="5" spans="2:49" ht="20.25" customHeight="1" x14ac:dyDescent="0.4">
      <c r="B5" s="3" t="s">
        <v>35</v>
      </c>
      <c r="D5" s="27" t="s">
        <v>120</v>
      </c>
      <c r="E5" s="27" t="s">
        <v>121</v>
      </c>
      <c r="F5" s="44" t="s">
        <v>122</v>
      </c>
      <c r="G5" s="10"/>
      <c r="H5" s="45">
        <v>97000</v>
      </c>
      <c r="I5" s="28"/>
      <c r="J5" s="29"/>
      <c r="K5" s="46"/>
      <c r="L5" s="42"/>
      <c r="M5" s="42"/>
      <c r="N5" s="42"/>
      <c r="O5" s="47"/>
      <c r="P5" s="48" t="s">
        <v>242</v>
      </c>
      <c r="Q5" s="36">
        <v>10</v>
      </c>
      <c r="R5" s="36">
        <v>8</v>
      </c>
      <c r="S5" s="36" t="s">
        <v>242</v>
      </c>
      <c r="T5" s="37">
        <v>2000</v>
      </c>
      <c r="U5" s="1"/>
      <c r="V5" s="1"/>
      <c r="W5" s="1"/>
      <c r="X5" s="1"/>
      <c r="Y5" s="1"/>
      <c r="Z5" s="1">
        <v>121</v>
      </c>
      <c r="AA5" s="1">
        <v>92</v>
      </c>
      <c r="AB5" s="1">
        <v>32</v>
      </c>
      <c r="AC5" s="1"/>
      <c r="AD5" s="1"/>
      <c r="AE5" s="42" t="s">
        <v>33</v>
      </c>
      <c r="AF5" s="42"/>
      <c r="AG5" s="47"/>
      <c r="AH5" s="38"/>
      <c r="AI5" s="10" t="str">
        <f>MID(tbl邀请[[#This Row],[链接]],1,67)</f>
        <v/>
      </c>
      <c r="AJ5" s="39"/>
      <c r="AK5" s="10" t="e">
        <f>VLOOKUP(AJ5,[1]Sheet1!$A$2:$H$1417,3,FALSE)</f>
        <v>#N/A</v>
      </c>
      <c r="AL5" s="10" t="e">
        <f>VLOOKUP(AJ5,[1]Sheet1!$A$2:$H$1417,5,FALSE)</f>
        <v>#N/A</v>
      </c>
      <c r="AM5" s="10" t="e">
        <f>VLOOKUP(AJ5,[1]Sheet1!$A$2:$H$1417,7,FALSE)</f>
        <v>#N/A</v>
      </c>
      <c r="AN5" s="38"/>
      <c r="AO5" s="39"/>
      <c r="AP5" s="41">
        <f>AP4/12</f>
        <v>9000</v>
      </c>
      <c r="AQ5" s="41"/>
      <c r="AR5" s="54"/>
      <c r="AS5" s="42"/>
      <c r="AT5" s="42"/>
      <c r="AU5" s="42"/>
      <c r="AV5" s="42"/>
      <c r="AW5" s="42"/>
    </row>
    <row r="6" spans="2:49" ht="20.25" customHeight="1" x14ac:dyDescent="0.5">
      <c r="B6" s="43">
        <f>tbl邀请[[#Totals],[小红书昵称]]</f>
        <v>38</v>
      </c>
      <c r="D6" s="27" t="s">
        <v>123</v>
      </c>
      <c r="E6" s="27" t="s">
        <v>124</v>
      </c>
      <c r="F6" s="44" t="s">
        <v>123</v>
      </c>
      <c r="G6" s="10" t="s">
        <v>102</v>
      </c>
      <c r="H6" s="45">
        <v>23000</v>
      </c>
      <c r="I6" s="28"/>
      <c r="J6" s="29"/>
      <c r="K6" s="46"/>
      <c r="L6" s="42"/>
      <c r="M6" s="42"/>
      <c r="N6" s="42"/>
      <c r="O6" s="47"/>
      <c r="P6" s="48" t="s">
        <v>33</v>
      </c>
      <c r="Q6" s="36">
        <v>10</v>
      </c>
      <c r="R6" s="36">
        <v>7</v>
      </c>
      <c r="S6" s="36" t="s">
        <v>33</v>
      </c>
      <c r="T6" s="37">
        <v>600</v>
      </c>
      <c r="U6" s="1" t="s">
        <v>75</v>
      </c>
      <c r="V6" s="1" t="s">
        <v>214</v>
      </c>
      <c r="W6" s="1"/>
      <c r="X6" s="1"/>
      <c r="Y6" s="1"/>
      <c r="Z6" s="1">
        <v>8</v>
      </c>
      <c r="AA6" s="1">
        <v>4</v>
      </c>
      <c r="AB6" s="1">
        <v>0</v>
      </c>
      <c r="AC6" s="1"/>
      <c r="AD6" s="1"/>
      <c r="AE6" s="42" t="s">
        <v>33</v>
      </c>
      <c r="AF6" s="42"/>
      <c r="AG6" s="47"/>
      <c r="AH6" s="38"/>
      <c r="AI6" s="10" t="str">
        <f>MID(tbl邀请[[#This Row],[链接]],1,67)</f>
        <v>https://www.xiaohongshu.com/discovery/item/5be13d89672e143bcfc5c8c7</v>
      </c>
      <c r="AJ6" s="39" t="s">
        <v>75</v>
      </c>
      <c r="AK6" s="10" t="str">
        <f>VLOOKUP(AJ6,[1]Sheet1!$A$2:$H$1417,3,FALSE)</f>
        <v>水上灯</v>
      </c>
      <c r="AL6" s="10" t="str">
        <f>VLOOKUP(AJ6,[1]Sheet1!$A$2:$H$1417,5,FALSE)</f>
        <v>https://www.xiaohongshu.com/user/profile/565baf2a0cdc2b5e50e820b7</v>
      </c>
      <c r="AM6" s="10" t="str">
        <f>VLOOKUP(AJ6,[1]Sheet1!$A$2:$H$1417,7,FALSE)</f>
        <v>6.4万</v>
      </c>
      <c r="AN6" s="38"/>
      <c r="AO6" s="39"/>
      <c r="AP6" s="72">
        <f>AP4/AP3-1</f>
        <v>8.0000000000000071E-2</v>
      </c>
      <c r="AQ6" s="41"/>
      <c r="AR6" s="54"/>
      <c r="AS6" s="42"/>
      <c r="AT6" s="42"/>
      <c r="AU6" s="42"/>
      <c r="AV6" s="42"/>
      <c r="AW6" s="42"/>
    </row>
    <row r="7" spans="2:49" ht="20.25" customHeight="1" x14ac:dyDescent="0.4">
      <c r="B7" s="3" t="s">
        <v>36</v>
      </c>
      <c r="D7" s="27" t="s">
        <v>125</v>
      </c>
      <c r="E7" s="27" t="s">
        <v>126</v>
      </c>
      <c r="F7" s="44" t="s">
        <v>125</v>
      </c>
      <c r="G7" s="10"/>
      <c r="H7" s="45">
        <v>121000</v>
      </c>
      <c r="I7" s="28"/>
      <c r="J7" s="29"/>
      <c r="K7" s="46"/>
      <c r="L7" s="42"/>
      <c r="M7" s="42"/>
      <c r="N7" s="42"/>
      <c r="O7" s="47"/>
      <c r="P7" s="48" t="s">
        <v>242</v>
      </c>
      <c r="Q7" s="36">
        <v>10</v>
      </c>
      <c r="R7" s="36">
        <v>5</v>
      </c>
      <c r="S7" s="36" t="s">
        <v>242</v>
      </c>
      <c r="T7" s="37">
        <v>2800</v>
      </c>
      <c r="U7" s="1"/>
      <c r="V7" s="1"/>
      <c r="W7" s="1"/>
      <c r="X7" s="1"/>
      <c r="Y7" s="1"/>
      <c r="Z7" s="1">
        <v>63</v>
      </c>
      <c r="AA7" s="1">
        <v>63</v>
      </c>
      <c r="AB7" s="1">
        <v>0</v>
      </c>
      <c r="AC7" s="1"/>
      <c r="AD7" s="1"/>
      <c r="AE7" s="42" t="s">
        <v>33</v>
      </c>
      <c r="AF7" s="42"/>
      <c r="AG7" s="47"/>
      <c r="AH7" s="38"/>
      <c r="AI7" s="10" t="str">
        <f>MID(tbl邀请[[#This Row],[链接]],1,67)</f>
        <v/>
      </c>
      <c r="AJ7" s="39"/>
      <c r="AK7" s="10" t="e">
        <f>VLOOKUP(AJ7,[1]Sheet1!$A$2:$H$1417,3,FALSE)</f>
        <v>#N/A</v>
      </c>
      <c r="AL7" s="10" t="e">
        <f>VLOOKUP(AJ7,[1]Sheet1!$A$2:$H$1417,5,FALSE)</f>
        <v>#N/A</v>
      </c>
      <c r="AM7" s="10" t="e">
        <f>VLOOKUP(AJ7,[1]Sheet1!$A$2:$H$1417,7,FALSE)</f>
        <v>#N/A</v>
      </c>
      <c r="AN7" s="38"/>
      <c r="AO7" s="39"/>
      <c r="AP7" s="41">
        <f>AP3/12</f>
        <v>8333.3333333333339</v>
      </c>
      <c r="AQ7" s="41"/>
      <c r="AR7" s="54"/>
      <c r="AS7" s="42"/>
      <c r="AT7" s="42"/>
      <c r="AU7" s="42"/>
      <c r="AV7" s="42"/>
      <c r="AW7" s="42"/>
    </row>
    <row r="8" spans="2:49" ht="20.25" customHeight="1" x14ac:dyDescent="0.5">
      <c r="B8" s="43">
        <f>tbl邀请[[#Totals],[拍单日期]]</f>
        <v>1</v>
      </c>
      <c r="D8" s="27" t="s">
        <v>127</v>
      </c>
      <c r="E8" s="27" t="s">
        <v>128</v>
      </c>
      <c r="F8" s="44" t="s">
        <v>129</v>
      </c>
      <c r="G8" s="10"/>
      <c r="H8" s="45">
        <v>76000</v>
      </c>
      <c r="I8" s="28"/>
      <c r="J8" s="29"/>
      <c r="K8" s="46"/>
      <c r="L8" s="42"/>
      <c r="M8" s="42"/>
      <c r="N8" s="42"/>
      <c r="O8" s="47"/>
      <c r="P8" s="48" t="s">
        <v>242</v>
      </c>
      <c r="Q8" s="36">
        <v>10</v>
      </c>
      <c r="R8" s="36">
        <v>6</v>
      </c>
      <c r="S8" s="36" t="s">
        <v>242</v>
      </c>
      <c r="T8" s="37">
        <v>2000</v>
      </c>
      <c r="U8" s="1"/>
      <c r="V8" s="1"/>
      <c r="W8" s="1"/>
      <c r="X8" s="1"/>
      <c r="Y8" s="1"/>
      <c r="Z8" s="1">
        <v>197</v>
      </c>
      <c r="AA8" s="1">
        <v>114</v>
      </c>
      <c r="AB8" s="1">
        <v>24</v>
      </c>
      <c r="AC8" s="1"/>
      <c r="AD8" s="1"/>
      <c r="AE8" s="42" t="s">
        <v>33</v>
      </c>
      <c r="AF8" s="42"/>
      <c r="AG8" s="47"/>
      <c r="AH8" s="38"/>
      <c r="AI8" s="10" t="str">
        <f>MID(tbl邀请[[#This Row],[链接]],1,67)</f>
        <v/>
      </c>
      <c r="AJ8" s="39"/>
      <c r="AK8" s="10" t="e">
        <f>VLOOKUP(AJ8,[1]Sheet1!$A$2:$H$1417,3,FALSE)</f>
        <v>#N/A</v>
      </c>
      <c r="AL8" s="10" t="e">
        <f>VLOOKUP(AJ8,[1]Sheet1!$A$2:$H$1417,5,FALSE)</f>
        <v>#N/A</v>
      </c>
      <c r="AM8" s="10" t="e">
        <f>VLOOKUP(AJ8,[1]Sheet1!$A$2:$H$1417,7,FALSE)</f>
        <v>#N/A</v>
      </c>
      <c r="AN8" s="38"/>
      <c r="AO8" s="39"/>
      <c r="AP8" s="41">
        <f>AP7/7.7</f>
        <v>1082.2510822510824</v>
      </c>
      <c r="AQ8" s="41"/>
      <c r="AR8" s="54"/>
      <c r="AS8" s="42"/>
      <c r="AT8" s="42"/>
      <c r="AU8" s="42"/>
      <c r="AV8" s="42"/>
      <c r="AW8" s="42"/>
    </row>
    <row r="9" spans="2:49" ht="20.25" customHeight="1" x14ac:dyDescent="0.4">
      <c r="B9" s="3" t="s">
        <v>37</v>
      </c>
      <c r="D9" s="27" t="s">
        <v>130</v>
      </c>
      <c r="E9" s="27" t="s">
        <v>131</v>
      </c>
      <c r="F9" s="44" t="s">
        <v>130</v>
      </c>
      <c r="G9" s="10"/>
      <c r="H9" s="45">
        <v>53000</v>
      </c>
      <c r="I9" s="28"/>
      <c r="J9" s="29"/>
      <c r="K9" s="46"/>
      <c r="L9" s="42"/>
      <c r="M9" s="42"/>
      <c r="N9" s="42"/>
      <c r="O9" s="47"/>
      <c r="P9" s="48" t="s">
        <v>33</v>
      </c>
      <c r="Q9" s="36">
        <v>10</v>
      </c>
      <c r="R9" s="36">
        <v>7</v>
      </c>
      <c r="S9" s="36" t="s">
        <v>33</v>
      </c>
      <c r="T9" s="37">
        <v>1500</v>
      </c>
      <c r="U9" s="1" t="s">
        <v>76</v>
      </c>
      <c r="V9" s="1" t="s">
        <v>215</v>
      </c>
      <c r="W9" s="1" t="s">
        <v>240</v>
      </c>
      <c r="X9" s="1"/>
      <c r="Y9" s="1"/>
      <c r="Z9" s="1">
        <v>3</v>
      </c>
      <c r="AA9" s="1">
        <v>1</v>
      </c>
      <c r="AB9" s="1">
        <v>0</v>
      </c>
      <c r="AC9" s="1"/>
      <c r="AD9" s="1"/>
      <c r="AE9" s="42" t="s">
        <v>33</v>
      </c>
      <c r="AF9" s="42"/>
      <c r="AG9" s="47"/>
      <c r="AH9" s="38"/>
      <c r="AI9" s="10" t="str">
        <f>MID(tbl邀请[[#This Row],[链接]],1,67)</f>
        <v>https://www.xiaohongshu.com/discovery/item/5bd960bc910cf631526870e7</v>
      </c>
      <c r="AJ9" s="39" t="s">
        <v>76</v>
      </c>
      <c r="AK9" s="10" t="e">
        <f>VLOOKUP(AJ9,[1]Sheet1!$A$2:$H$1417,3,FALSE)</f>
        <v>#N/A</v>
      </c>
      <c r="AL9" s="10" t="e">
        <f>VLOOKUP(AJ9,[1]Sheet1!$A$2:$H$1417,5,FALSE)</f>
        <v>#N/A</v>
      </c>
      <c r="AM9" s="10" t="e">
        <f>VLOOKUP(AJ9,[1]Sheet1!$A$2:$H$1417,7,FALSE)</f>
        <v>#N/A</v>
      </c>
      <c r="AN9" s="38"/>
      <c r="AO9" s="39"/>
      <c r="AP9" s="41"/>
      <c r="AQ9" s="41"/>
      <c r="AR9" s="54"/>
      <c r="AS9" s="42"/>
      <c r="AT9" s="42"/>
      <c r="AU9" s="42"/>
      <c r="AV9" s="42"/>
      <c r="AW9" s="42"/>
    </row>
    <row r="10" spans="2:49" ht="20.25" customHeight="1" x14ac:dyDescent="0.5">
      <c r="B10" s="43">
        <f>tbl邀请[[#Totals],[是否交稿]]</f>
        <v>29</v>
      </c>
      <c r="D10" s="27" t="s">
        <v>132</v>
      </c>
      <c r="E10" s="27" t="s">
        <v>133</v>
      </c>
      <c r="F10" s="44" t="s">
        <v>134</v>
      </c>
      <c r="G10" s="10"/>
      <c r="H10" s="45">
        <v>15000</v>
      </c>
      <c r="I10" s="28"/>
      <c r="J10" s="29"/>
      <c r="K10" s="46"/>
      <c r="L10" s="42"/>
      <c r="M10" s="42"/>
      <c r="N10" s="42"/>
      <c r="O10" s="47"/>
      <c r="P10" s="48" t="s">
        <v>242</v>
      </c>
      <c r="Q10" s="36">
        <v>10</v>
      </c>
      <c r="R10" s="36">
        <v>8</v>
      </c>
      <c r="S10" s="36" t="s">
        <v>242</v>
      </c>
      <c r="T10" s="37">
        <v>400</v>
      </c>
      <c r="U10" s="1"/>
      <c r="V10" s="1"/>
      <c r="W10" s="1"/>
      <c r="X10" s="1"/>
      <c r="Y10" s="1"/>
      <c r="Z10" s="1">
        <v>9</v>
      </c>
      <c r="AA10" s="1">
        <v>7</v>
      </c>
      <c r="AB10" s="1">
        <v>31</v>
      </c>
      <c r="AC10" s="1"/>
      <c r="AD10" s="1"/>
      <c r="AE10" s="42" t="s">
        <v>33</v>
      </c>
      <c r="AF10" s="42"/>
      <c r="AG10" s="47"/>
      <c r="AH10" s="38"/>
      <c r="AI10" s="10" t="str">
        <f>MID(tbl邀请[[#This Row],[链接]],1,67)</f>
        <v/>
      </c>
      <c r="AJ10" s="39"/>
      <c r="AK10" s="10" t="e">
        <f>VLOOKUP(AJ10,[1]Sheet1!$A$2:$H$1417,3,FALSE)</f>
        <v>#N/A</v>
      </c>
      <c r="AL10" s="10" t="e">
        <f>VLOOKUP(AJ10,[1]Sheet1!$A$2:$H$1417,5,FALSE)</f>
        <v>#N/A</v>
      </c>
      <c r="AM10" s="10" t="e">
        <f>VLOOKUP(AJ10,[1]Sheet1!$A$2:$H$1417,7,FALSE)</f>
        <v>#N/A</v>
      </c>
      <c r="AN10" s="38"/>
      <c r="AO10" s="39"/>
      <c r="AP10" s="41"/>
      <c r="AQ10" s="41"/>
      <c r="AR10" s="54"/>
      <c r="AS10" s="42"/>
      <c r="AT10" s="42"/>
      <c r="AU10" s="42"/>
      <c r="AV10" s="42"/>
      <c r="AW10" s="42"/>
    </row>
    <row r="11" spans="2:49" ht="20.25" customHeight="1" x14ac:dyDescent="0.4">
      <c r="B11" s="3" t="s">
        <v>38</v>
      </c>
      <c r="D11" s="27" t="s">
        <v>135</v>
      </c>
      <c r="E11" s="27" t="s">
        <v>136</v>
      </c>
      <c r="F11" s="44" t="s">
        <v>137</v>
      </c>
      <c r="G11" s="10"/>
      <c r="H11" s="45">
        <v>61000</v>
      </c>
      <c r="I11" s="28"/>
      <c r="J11" s="29"/>
      <c r="K11" s="46"/>
      <c r="L11" s="42"/>
      <c r="M11" s="42"/>
      <c r="N11" s="42"/>
      <c r="O11" s="47"/>
      <c r="P11" s="48" t="s">
        <v>242</v>
      </c>
      <c r="Q11" s="36">
        <v>10</v>
      </c>
      <c r="R11" s="36">
        <v>7</v>
      </c>
      <c r="S11" s="36" t="s">
        <v>242</v>
      </c>
      <c r="T11" s="37">
        <v>1200</v>
      </c>
      <c r="U11" s="1"/>
      <c r="V11" s="1"/>
      <c r="W11" s="1"/>
      <c r="X11" s="1"/>
      <c r="Y11" s="1"/>
      <c r="Z11" s="1">
        <v>9</v>
      </c>
      <c r="AA11" s="1">
        <v>8</v>
      </c>
      <c r="AB11" s="1">
        <v>0</v>
      </c>
      <c r="AC11" s="1"/>
      <c r="AD11" s="1"/>
      <c r="AE11" s="42" t="s">
        <v>33</v>
      </c>
      <c r="AF11" s="42"/>
      <c r="AG11" s="47"/>
      <c r="AH11" s="38"/>
      <c r="AI11" s="10" t="str">
        <f>MID(tbl邀请[[#This Row],[链接]],1,67)</f>
        <v/>
      </c>
      <c r="AJ11" s="39"/>
      <c r="AK11" s="10" t="e">
        <f>VLOOKUP(AJ11,[1]Sheet1!$A$2:$H$1417,3,FALSE)</f>
        <v>#N/A</v>
      </c>
      <c r="AL11" s="10" t="e">
        <f>VLOOKUP(AJ11,[1]Sheet1!$A$2:$H$1417,5,FALSE)</f>
        <v>#N/A</v>
      </c>
      <c r="AM11" s="10" t="e">
        <f>VLOOKUP(AJ11,[1]Sheet1!$A$2:$H$1417,7,FALSE)</f>
        <v>#N/A</v>
      </c>
      <c r="AN11" s="38"/>
      <c r="AO11" s="39"/>
      <c r="AP11" s="41"/>
      <c r="AQ11" s="41"/>
      <c r="AR11" s="54"/>
      <c r="AS11" s="42"/>
      <c r="AT11" s="42"/>
      <c r="AU11" s="42"/>
      <c r="AV11" s="42"/>
      <c r="AW11" s="42"/>
    </row>
    <row r="12" spans="2:49" ht="20.25" customHeight="1" x14ac:dyDescent="0.5">
      <c r="B12" s="43">
        <f>tbl邀请[[#Totals],[是否发布]]</f>
        <v>27</v>
      </c>
      <c r="D12" s="27" t="s">
        <v>138</v>
      </c>
      <c r="E12" s="27" t="s">
        <v>139</v>
      </c>
      <c r="F12" s="44" t="s">
        <v>140</v>
      </c>
      <c r="G12" s="10" t="s">
        <v>103</v>
      </c>
      <c r="H12" s="45" t="s">
        <v>55</v>
      </c>
      <c r="I12" s="28"/>
      <c r="J12" s="29"/>
      <c r="K12" s="46"/>
      <c r="L12" s="42"/>
      <c r="M12" s="42"/>
      <c r="N12" s="42"/>
      <c r="O12" s="47"/>
      <c r="P12" s="48" t="s">
        <v>33</v>
      </c>
      <c r="Q12" s="36">
        <v>10</v>
      </c>
      <c r="R12" s="36">
        <v>6</v>
      </c>
      <c r="S12" s="36" t="s">
        <v>33</v>
      </c>
      <c r="T12" s="37">
        <v>400</v>
      </c>
      <c r="U12" s="1" t="s">
        <v>77</v>
      </c>
      <c r="V12" s="1" t="s">
        <v>216</v>
      </c>
      <c r="W12" s="1"/>
      <c r="X12" s="1"/>
      <c r="Y12" s="1"/>
      <c r="Z12" s="1">
        <v>183</v>
      </c>
      <c r="AA12" s="1">
        <v>20</v>
      </c>
      <c r="AB12" s="1">
        <v>81</v>
      </c>
      <c r="AC12" s="1"/>
      <c r="AD12" s="1"/>
      <c r="AE12" s="42" t="s">
        <v>33</v>
      </c>
      <c r="AF12" s="42"/>
      <c r="AG12" s="47"/>
      <c r="AH12" s="38"/>
      <c r="AI12" s="10" t="str">
        <f>MID(tbl邀请[[#This Row],[链接]],1,67)</f>
        <v>https://www.xiaohongshu.com/discovery/item/5bd9672507ef1c7680a103a5</v>
      </c>
      <c r="AJ12" s="39" t="s">
        <v>77</v>
      </c>
      <c r="AK12" s="10" t="str">
        <f>VLOOKUP(AJ12,[1]Sheet1!$A$2:$H$1417,3,FALSE)</f>
        <v>Qxj_小Q</v>
      </c>
      <c r="AL12" s="10" t="str">
        <f>VLOOKUP(AJ12,[1]Sheet1!$A$2:$H$1417,5,FALSE)</f>
        <v>https://www.xiaohongshu.com/user/profile/58ffa1b150c4b43224fa900a</v>
      </c>
      <c r="AM12" s="10" t="str">
        <f>VLOOKUP(AJ12,[1]Sheet1!$A$2:$H$1417,7,FALSE)</f>
        <v>6.7万</v>
      </c>
      <c r="AN12" s="38"/>
      <c r="AO12" s="39"/>
      <c r="AP12" s="41"/>
      <c r="AQ12" s="41"/>
      <c r="AR12" s="54"/>
      <c r="AS12" s="42"/>
      <c r="AT12" s="42"/>
      <c r="AU12" s="42"/>
      <c r="AV12" s="42"/>
      <c r="AW12" s="42"/>
    </row>
    <row r="13" spans="2:49" ht="20.25" customHeight="1" x14ac:dyDescent="0.4">
      <c r="B13" s="3" t="s">
        <v>39</v>
      </c>
      <c r="D13" s="27" t="s">
        <v>50</v>
      </c>
      <c r="E13" s="27" t="s">
        <v>51</v>
      </c>
      <c r="F13" s="44" t="s">
        <v>52</v>
      </c>
      <c r="G13" s="10" t="s">
        <v>54</v>
      </c>
      <c r="H13" s="45">
        <v>15000</v>
      </c>
      <c r="I13" s="28"/>
      <c r="J13" s="29"/>
      <c r="K13" s="46"/>
      <c r="L13" s="42"/>
      <c r="M13" s="42"/>
      <c r="N13" s="42"/>
      <c r="O13" s="47"/>
      <c r="P13" s="48" t="s">
        <v>33</v>
      </c>
      <c r="Q13" s="36">
        <v>10</v>
      </c>
      <c r="R13" s="36">
        <v>4</v>
      </c>
      <c r="S13" s="36" t="s">
        <v>33</v>
      </c>
      <c r="T13" s="37">
        <v>400</v>
      </c>
      <c r="U13" s="1" t="s">
        <v>78</v>
      </c>
      <c r="V13" s="1" t="s">
        <v>217</v>
      </c>
      <c r="W13" s="1"/>
      <c r="X13" s="1"/>
      <c r="Y13" s="1"/>
      <c r="Z13" s="1">
        <v>181</v>
      </c>
      <c r="AA13" s="1">
        <v>77</v>
      </c>
      <c r="AB13" s="1">
        <v>21</v>
      </c>
      <c r="AC13" s="1"/>
      <c r="AD13" s="1"/>
      <c r="AE13" s="42" t="s">
        <v>33</v>
      </c>
      <c r="AF13" s="42"/>
      <c r="AG13" s="47"/>
      <c r="AH13" s="38"/>
      <c r="AI13" s="10" t="str">
        <f>MID(tbl邀请[[#This Row],[链接]],1,67)</f>
        <v>https://www.xiaohongshu.com/discovery/item/5bd84f44910cf63159673ef3</v>
      </c>
      <c r="AJ13" s="39" t="s">
        <v>78</v>
      </c>
      <c r="AK13" s="10" t="str">
        <f>VLOOKUP(AJ13,[1]Sheet1!$A$2:$H$1417,3,FALSE)</f>
        <v>浅浅的白色</v>
      </c>
      <c r="AL13" s="10" t="str">
        <f>VLOOKUP(AJ13,[1]Sheet1!$A$2:$H$1417,5,FALSE)</f>
        <v>https://www.xiaohongshu.com/user/profile/5986a81050c4b434a64a28a6</v>
      </c>
      <c r="AM13" s="10" t="str">
        <f>VLOOKUP(AJ13,[1]Sheet1!$A$2:$H$1417,7,FALSE)</f>
        <v>4.2万</v>
      </c>
      <c r="AN13" s="38"/>
      <c r="AO13" s="39"/>
      <c r="AP13" s="41"/>
      <c r="AQ13" s="41"/>
      <c r="AR13" s="54"/>
      <c r="AS13" s="42"/>
      <c r="AT13" s="42"/>
      <c r="AU13" s="42"/>
      <c r="AV13" s="42"/>
      <c r="AW13" s="42"/>
    </row>
    <row r="14" spans="2:49" ht="20.25" customHeight="1" x14ac:dyDescent="0.5">
      <c r="B14" s="55">
        <f>tbl邀请[[#Totals],[拍单金额]]</f>
        <v>159</v>
      </c>
      <c r="D14" s="27" t="s">
        <v>141</v>
      </c>
      <c r="E14" s="27" t="s">
        <v>142</v>
      </c>
      <c r="F14" s="44" t="s">
        <v>143</v>
      </c>
      <c r="G14" s="10"/>
      <c r="H14" s="45" t="s">
        <v>200</v>
      </c>
      <c r="I14" s="28"/>
      <c r="J14" s="29"/>
      <c r="K14" s="46"/>
      <c r="L14" s="42"/>
      <c r="M14" s="42"/>
      <c r="N14" s="42"/>
      <c r="O14" s="47"/>
      <c r="P14" s="48" t="s">
        <v>242</v>
      </c>
      <c r="Q14" s="36">
        <v>10</v>
      </c>
      <c r="R14" s="36">
        <v>5</v>
      </c>
      <c r="S14" s="36" t="s">
        <v>242</v>
      </c>
      <c r="T14" s="37">
        <v>400</v>
      </c>
      <c r="U14" s="1"/>
      <c r="V14" s="1"/>
      <c r="W14" s="1"/>
      <c r="X14" s="1"/>
      <c r="Y14" s="1"/>
      <c r="Z14" s="1">
        <v>187</v>
      </c>
      <c r="AA14" s="1">
        <v>126</v>
      </c>
      <c r="AB14" s="1">
        <v>22</v>
      </c>
      <c r="AC14" s="1"/>
      <c r="AD14" s="1"/>
      <c r="AE14" s="42" t="s">
        <v>33</v>
      </c>
      <c r="AF14" s="42"/>
      <c r="AG14" s="47"/>
      <c r="AH14" s="38"/>
      <c r="AI14" s="10" t="str">
        <f>MID(tbl邀请[[#This Row],[链接]],1,67)</f>
        <v/>
      </c>
      <c r="AJ14" s="39"/>
      <c r="AK14" s="10" t="e">
        <f>VLOOKUP(AJ14,[1]Sheet1!$A$2:$H$1417,3,FALSE)</f>
        <v>#N/A</v>
      </c>
      <c r="AL14" s="10" t="e">
        <f>VLOOKUP(AJ14,[1]Sheet1!$A$2:$H$1417,5,FALSE)</f>
        <v>#N/A</v>
      </c>
      <c r="AM14" s="10" t="e">
        <f>VLOOKUP(AJ14,[1]Sheet1!$A$2:$H$1417,7,FALSE)</f>
        <v>#N/A</v>
      </c>
      <c r="AN14" s="38"/>
      <c r="AO14" s="39"/>
      <c r="AP14" s="41"/>
      <c r="AQ14" s="41"/>
      <c r="AR14" s="54"/>
      <c r="AS14" s="42"/>
      <c r="AT14" s="42"/>
      <c r="AU14" s="42"/>
      <c r="AV14" s="42"/>
      <c r="AW14" s="42"/>
    </row>
    <row r="15" spans="2:49" ht="20.25" customHeight="1" x14ac:dyDescent="0.4">
      <c r="B15" s="3" t="s">
        <v>40</v>
      </c>
      <c r="D15" s="27" t="s">
        <v>141</v>
      </c>
      <c r="E15" s="27" t="s">
        <v>142</v>
      </c>
      <c r="F15" s="44" t="s">
        <v>143</v>
      </c>
      <c r="G15" s="10" t="s">
        <v>104</v>
      </c>
      <c r="H15" s="45" t="s">
        <v>200</v>
      </c>
      <c r="I15" s="28"/>
      <c r="J15" s="29"/>
      <c r="K15" s="46"/>
      <c r="L15" s="42"/>
      <c r="M15" s="42"/>
      <c r="N15" s="42"/>
      <c r="O15" s="47"/>
      <c r="P15" s="48" t="s">
        <v>33</v>
      </c>
      <c r="Q15" s="36">
        <v>10</v>
      </c>
      <c r="R15" s="36">
        <v>6</v>
      </c>
      <c r="S15" s="36" t="s">
        <v>33</v>
      </c>
      <c r="T15" s="37">
        <v>500</v>
      </c>
      <c r="U15" s="1" t="s">
        <v>79</v>
      </c>
      <c r="V15" s="1" t="s">
        <v>218</v>
      </c>
      <c r="W15" s="1"/>
      <c r="X15" s="1"/>
      <c r="Y15" s="1"/>
      <c r="Z15" s="1">
        <v>145</v>
      </c>
      <c r="AA15" s="1">
        <v>65</v>
      </c>
      <c r="AB15" s="1">
        <v>13</v>
      </c>
      <c r="AC15" s="1"/>
      <c r="AD15" s="1"/>
      <c r="AE15" s="42" t="s">
        <v>33</v>
      </c>
      <c r="AF15" s="42"/>
      <c r="AG15" s="47"/>
      <c r="AH15" s="38"/>
      <c r="AI15" s="10" t="str">
        <f>MID(tbl邀请[[#This Row],[链接]],1,67)</f>
        <v>https://www.xiaohongshu.com/discovery/item/5be2c434672e1458e388e58d</v>
      </c>
      <c r="AJ15" s="39" t="s">
        <v>79</v>
      </c>
      <c r="AK15" s="10" t="str">
        <f>VLOOKUP(AJ15,[1]Sheet1!$A$2:$H$1417,3,FALSE)</f>
        <v>Annie小安</v>
      </c>
      <c r="AL15" s="10" t="str">
        <f>VLOOKUP(AJ15,[1]Sheet1!$A$2:$H$1417,5,FALSE)</f>
        <v>https://www.xiaohongshu.com/user/profile/58d52bba50c4b432b549560d</v>
      </c>
      <c r="AM15" s="10" t="str">
        <f>VLOOKUP(AJ15,[1]Sheet1!$A$2:$H$1417,7,FALSE)</f>
        <v>10.5万</v>
      </c>
      <c r="AN15" s="38"/>
      <c r="AO15" s="39"/>
      <c r="AP15" s="41"/>
      <c r="AQ15" s="41"/>
      <c r="AR15" s="54"/>
      <c r="AS15" s="42"/>
      <c r="AT15" s="42"/>
      <c r="AU15" s="42"/>
      <c r="AV15" s="42"/>
      <c r="AW15" s="42"/>
    </row>
    <row r="16" spans="2:49" ht="20.25" customHeight="1" x14ac:dyDescent="0.5">
      <c r="B16" s="55">
        <f>tbl邀请[[#Totals],[结算金额]]</f>
        <v>34550</v>
      </c>
      <c r="D16" s="27" t="s">
        <v>144</v>
      </c>
      <c r="E16" s="27" t="s">
        <v>145</v>
      </c>
      <c r="F16" s="44" t="s">
        <v>146</v>
      </c>
      <c r="G16" s="10"/>
      <c r="H16" s="45" t="s">
        <v>201</v>
      </c>
      <c r="I16" s="28"/>
      <c r="J16" s="29"/>
      <c r="K16" s="46"/>
      <c r="L16" s="42"/>
      <c r="M16" s="42"/>
      <c r="N16" s="42"/>
      <c r="O16" s="47"/>
      <c r="P16" s="48" t="s">
        <v>33</v>
      </c>
      <c r="Q16" s="36">
        <v>9</v>
      </c>
      <c r="R16" s="36">
        <v>7</v>
      </c>
      <c r="S16" s="36" t="s">
        <v>33</v>
      </c>
      <c r="T16" s="37">
        <v>1500</v>
      </c>
      <c r="U16" s="1" t="s">
        <v>80</v>
      </c>
      <c r="V16" s="1" t="s">
        <v>219</v>
      </c>
      <c r="W16" s="1"/>
      <c r="X16" s="1"/>
      <c r="Y16" s="1"/>
      <c r="Z16" s="1">
        <v>138</v>
      </c>
      <c r="AA16" s="1">
        <v>177</v>
      </c>
      <c r="AB16" s="1">
        <v>24</v>
      </c>
      <c r="AC16" s="1"/>
      <c r="AD16" s="1"/>
      <c r="AE16" s="42" t="s">
        <v>33</v>
      </c>
      <c r="AF16" s="42"/>
      <c r="AG16" s="47"/>
      <c r="AH16" s="38"/>
      <c r="AI16" s="10" t="str">
        <f>MID(tbl邀请[[#This Row],[链接]],1,67)</f>
        <v xml:space="preserve"> https://www.xiaohongshu.com/discovery/item/5be402b6672e14461d57677</v>
      </c>
      <c r="AJ16" s="39" t="s">
        <v>80</v>
      </c>
      <c r="AK16" s="10" t="e">
        <f>VLOOKUP(AJ16,[1]Sheet1!$A$2:$H$1417,3,FALSE)</f>
        <v>#N/A</v>
      </c>
      <c r="AL16" s="10" t="e">
        <f>VLOOKUP(AJ16,[1]Sheet1!$A$2:$H$1417,5,FALSE)</f>
        <v>#N/A</v>
      </c>
      <c r="AM16" s="10" t="e">
        <f>VLOOKUP(AJ16,[1]Sheet1!$A$2:$H$1417,7,FALSE)</f>
        <v>#N/A</v>
      </c>
      <c r="AN16" s="38"/>
      <c r="AO16" s="39"/>
      <c r="AP16" s="41"/>
      <c r="AQ16" s="41"/>
      <c r="AR16" s="54"/>
      <c r="AS16" s="42"/>
      <c r="AT16" s="42"/>
      <c r="AU16" s="42"/>
      <c r="AV16" s="42"/>
      <c r="AW16" s="42"/>
    </row>
    <row r="17" spans="2:49" ht="20.25" customHeight="1" x14ac:dyDescent="0.4">
      <c r="B17" s="3" t="s">
        <v>41</v>
      </c>
      <c r="D17" s="27" t="s">
        <v>147</v>
      </c>
      <c r="E17" s="27" t="s">
        <v>148</v>
      </c>
      <c r="F17" s="44" t="s">
        <v>149</v>
      </c>
      <c r="G17" s="10" t="s">
        <v>243</v>
      </c>
      <c r="H17" s="45" t="s">
        <v>68</v>
      </c>
      <c r="I17" s="28"/>
      <c r="J17" s="29"/>
      <c r="K17" s="46"/>
      <c r="L17" s="42"/>
      <c r="M17" s="42"/>
      <c r="N17" s="42"/>
      <c r="O17" s="47"/>
      <c r="P17" s="48" t="s">
        <v>33</v>
      </c>
      <c r="Q17" s="36">
        <v>10</v>
      </c>
      <c r="R17" s="36">
        <v>6</v>
      </c>
      <c r="S17" s="36" t="s">
        <v>33</v>
      </c>
      <c r="T17" s="37">
        <v>300</v>
      </c>
      <c r="U17" s="1" t="s">
        <v>81</v>
      </c>
      <c r="V17" s="1" t="s">
        <v>220</v>
      </c>
      <c r="W17" s="1"/>
      <c r="X17" s="1"/>
      <c r="Y17" s="1"/>
      <c r="Z17" s="1">
        <v>136</v>
      </c>
      <c r="AA17" s="1">
        <v>152</v>
      </c>
      <c r="AB17" s="1">
        <v>24</v>
      </c>
      <c r="AC17" s="1"/>
      <c r="AD17" s="1"/>
      <c r="AE17" s="42" t="s">
        <v>33</v>
      </c>
      <c r="AF17" s="42"/>
      <c r="AG17" s="47"/>
      <c r="AH17" s="38"/>
      <c r="AI17" s="10" t="str">
        <f>MID(tbl邀请[[#This Row],[链接]],1,67)</f>
        <v>https://www.xiaohongshu.com/discovery/item/5be5727a07ef1c58faed29f7</v>
      </c>
      <c r="AJ17" s="39" t="s">
        <v>81</v>
      </c>
      <c r="AK17" s="10" t="e">
        <f>VLOOKUP(AJ17,[1]Sheet1!$A$2:$H$1417,3,FALSE)</f>
        <v>#N/A</v>
      </c>
      <c r="AL17" s="10" t="e">
        <f>VLOOKUP(AJ17,[1]Sheet1!$A$2:$H$1417,5,FALSE)</f>
        <v>#N/A</v>
      </c>
      <c r="AM17" s="10" t="e">
        <f>VLOOKUP(AJ17,[1]Sheet1!$A$2:$H$1417,7,FALSE)</f>
        <v>#N/A</v>
      </c>
      <c r="AN17" s="38"/>
      <c r="AO17" s="39"/>
      <c r="AP17" s="41"/>
      <c r="AQ17" s="41"/>
      <c r="AR17" s="54"/>
      <c r="AS17" s="42"/>
      <c r="AT17" s="42"/>
      <c r="AU17" s="42"/>
      <c r="AV17" s="42"/>
      <c r="AW17" s="42"/>
    </row>
    <row r="18" spans="2:49" ht="20.25" customHeight="1" x14ac:dyDescent="0.5">
      <c r="B18" s="55">
        <f>tbl邀请[[#Totals],[笔记报价]]-B16</f>
        <v>-34450</v>
      </c>
      <c r="D18" s="27" t="s">
        <v>150</v>
      </c>
      <c r="E18" s="27" t="s">
        <v>151</v>
      </c>
      <c r="F18" s="44" t="s">
        <v>152</v>
      </c>
      <c r="G18" s="10" t="s">
        <v>105</v>
      </c>
      <c r="H18" s="45" t="s">
        <v>202</v>
      </c>
      <c r="I18" s="28"/>
      <c r="J18" s="29"/>
      <c r="K18" s="46"/>
      <c r="L18" s="42"/>
      <c r="M18" s="42"/>
      <c r="N18" s="42"/>
      <c r="O18" s="47"/>
      <c r="P18" s="48" t="s">
        <v>33</v>
      </c>
      <c r="Q18" s="36">
        <v>10</v>
      </c>
      <c r="R18" s="36">
        <v>7</v>
      </c>
      <c r="S18" s="36" t="s">
        <v>33</v>
      </c>
      <c r="T18" s="37">
        <v>3500</v>
      </c>
      <c r="U18" s="1" t="s">
        <v>82</v>
      </c>
      <c r="V18" s="1" t="s">
        <v>221</v>
      </c>
      <c r="W18" s="1" t="s">
        <v>241</v>
      </c>
      <c r="X18" s="1"/>
      <c r="Y18" s="1"/>
      <c r="Z18" s="1">
        <v>11</v>
      </c>
      <c r="AA18" s="1">
        <v>12</v>
      </c>
      <c r="AB18" s="1">
        <v>0</v>
      </c>
      <c r="AC18" s="1"/>
      <c r="AD18" s="1"/>
      <c r="AE18" s="42" t="s">
        <v>33</v>
      </c>
      <c r="AF18" s="42"/>
      <c r="AG18" s="47"/>
      <c r="AH18" s="38"/>
      <c r="AI18" s="10" t="str">
        <f>MID(tbl邀请[[#This Row],[链接]],1,67)</f>
        <v>https://www.xiaohongshu.com/discovery/item/5bdfd20d910cf6315968a93c</v>
      </c>
      <c r="AJ18" s="39" t="s">
        <v>82</v>
      </c>
      <c r="AK18" s="10" t="str">
        <f>VLOOKUP(AJ18,[1]Sheet1!$A$2:$H$1417,3,FALSE)</f>
        <v>Daisy甜吱吱</v>
      </c>
      <c r="AL18" s="10" t="str">
        <f>VLOOKUP(AJ18,[1]Sheet1!$A$2:$H$1417,5,FALSE)</f>
        <v>https://www.xiaohongshu.com/user/profile/59533c935e87e766154f7ecf</v>
      </c>
      <c r="AM18" s="10" t="str">
        <f>VLOOKUP(AJ18,[1]Sheet1!$A$2:$H$1417,7,FALSE)</f>
        <v>31.6万</v>
      </c>
      <c r="AN18" s="38"/>
      <c r="AO18" s="39"/>
      <c r="AP18" s="41"/>
      <c r="AQ18" s="41"/>
      <c r="AR18" s="54"/>
      <c r="AS18" s="42"/>
      <c r="AT18" s="42"/>
      <c r="AU18" s="42"/>
      <c r="AV18" s="42"/>
      <c r="AW18" s="42"/>
    </row>
    <row r="19" spans="2:49" ht="20.25" customHeight="1" x14ac:dyDescent="0.4">
      <c r="D19" s="27" t="s">
        <v>153</v>
      </c>
      <c r="E19" s="27" t="s">
        <v>154</v>
      </c>
      <c r="F19" s="44" t="s">
        <v>155</v>
      </c>
      <c r="G19" s="10" t="s">
        <v>106</v>
      </c>
      <c r="H19" s="45" t="s">
        <v>203</v>
      </c>
      <c r="I19" s="28"/>
      <c r="J19" s="29"/>
      <c r="K19" s="46"/>
      <c r="L19" s="42"/>
      <c r="M19" s="42"/>
      <c r="N19" s="42"/>
      <c r="O19" s="47"/>
      <c r="P19" s="48" t="s">
        <v>33</v>
      </c>
      <c r="Q19" s="36">
        <v>10</v>
      </c>
      <c r="R19" s="36">
        <v>6</v>
      </c>
      <c r="S19" s="36" t="s">
        <v>33</v>
      </c>
      <c r="T19" s="37">
        <v>1900</v>
      </c>
      <c r="U19" s="1" t="s">
        <v>83</v>
      </c>
      <c r="V19" s="1" t="s">
        <v>222</v>
      </c>
      <c r="W19" s="1"/>
      <c r="X19" s="1"/>
      <c r="Y19" s="1"/>
      <c r="Z19" s="1">
        <v>96</v>
      </c>
      <c r="AA19" s="1">
        <v>87</v>
      </c>
      <c r="AB19" s="1">
        <v>25</v>
      </c>
      <c r="AC19" s="1"/>
      <c r="AD19" s="1"/>
      <c r="AE19" s="42" t="s">
        <v>33</v>
      </c>
      <c r="AF19" s="42"/>
      <c r="AG19" s="47"/>
      <c r="AH19" s="38"/>
      <c r="AI19" s="10" t="str">
        <f>MID(tbl邀请[[#This Row],[链接]],1,67)</f>
        <v>https://www.xiaohongshu.com/discovery/item/5be2629407ef1c584c41a0d9</v>
      </c>
      <c r="AJ19" s="39" t="s">
        <v>83</v>
      </c>
      <c r="AK19" s="10" t="str">
        <f>VLOOKUP(AJ19,[1]Sheet1!$A$2:$H$1417,3,FALSE)</f>
        <v>青柠檬moon</v>
      </c>
      <c r="AL19" s="10" t="str">
        <f>VLOOKUP(AJ19,[1]Sheet1!$A$2:$H$1417,5,FALSE)</f>
        <v>https://www.xiaohongshu.com/user/profile/58c0e16c50c4b458cb3326fb</v>
      </c>
      <c r="AM19" s="10" t="str">
        <f>VLOOKUP(AJ19,[1]Sheet1!$A$2:$H$1417,7,FALSE)</f>
        <v>20.1万</v>
      </c>
      <c r="AN19" s="38"/>
      <c r="AO19" s="39"/>
      <c r="AP19" s="41"/>
      <c r="AQ19" s="41"/>
      <c r="AR19" s="54"/>
      <c r="AS19" s="42"/>
      <c r="AT19" s="42"/>
      <c r="AU19" s="42"/>
      <c r="AV19" s="42"/>
      <c r="AW19" s="42"/>
    </row>
    <row r="20" spans="2:49" ht="20.25" customHeight="1" x14ac:dyDescent="0.4">
      <c r="B20" s="56" t="s">
        <v>42</v>
      </c>
      <c r="D20" s="27" t="s">
        <v>156</v>
      </c>
      <c r="E20" s="27" t="s">
        <v>157</v>
      </c>
      <c r="F20" s="44" t="s">
        <v>158</v>
      </c>
      <c r="G20" s="10"/>
      <c r="H20" s="45">
        <v>52000</v>
      </c>
      <c r="I20" s="28"/>
      <c r="J20" s="29"/>
      <c r="K20" s="46"/>
      <c r="L20" s="42"/>
      <c r="M20" s="42"/>
      <c r="N20" s="42"/>
      <c r="O20" s="47"/>
      <c r="P20" s="48" t="s">
        <v>33</v>
      </c>
      <c r="Q20" s="36">
        <v>10</v>
      </c>
      <c r="R20" s="36">
        <v>7</v>
      </c>
      <c r="S20" s="36" t="s">
        <v>33</v>
      </c>
      <c r="T20" s="37">
        <v>1200</v>
      </c>
      <c r="U20" s="1" t="s">
        <v>84</v>
      </c>
      <c r="V20" s="1" t="s">
        <v>223</v>
      </c>
      <c r="W20" s="1"/>
      <c r="X20" s="1"/>
      <c r="Y20" s="1"/>
      <c r="Z20" s="1">
        <v>181</v>
      </c>
      <c r="AA20" s="1">
        <v>193</v>
      </c>
      <c r="AB20" s="1">
        <v>23</v>
      </c>
      <c r="AC20" s="1"/>
      <c r="AD20" s="1"/>
      <c r="AE20" s="42" t="s">
        <v>33</v>
      </c>
      <c r="AF20" s="42"/>
      <c r="AG20" s="47"/>
      <c r="AH20" s="38"/>
      <c r="AI20" s="10" t="str">
        <f>MID(tbl邀请[[#This Row],[链接]],1,67)</f>
        <v>https://www.xiaohongshu.com/discovery/item/5be4dcfb910cf63b530f2b30</v>
      </c>
      <c r="AJ20" s="39" t="s">
        <v>84</v>
      </c>
      <c r="AK20" s="10" t="e">
        <f>VLOOKUP(AJ20,[1]Sheet1!$A$2:$H$1417,3,FALSE)</f>
        <v>#N/A</v>
      </c>
      <c r="AL20" s="10" t="e">
        <f>VLOOKUP(AJ20,[1]Sheet1!$A$2:$H$1417,5,FALSE)</f>
        <v>#N/A</v>
      </c>
      <c r="AM20" s="10" t="e">
        <f>VLOOKUP(AJ20,[1]Sheet1!$A$2:$H$1417,7,FALSE)</f>
        <v>#N/A</v>
      </c>
      <c r="AN20" s="38"/>
      <c r="AO20" s="39"/>
      <c r="AP20" s="41"/>
      <c r="AQ20" s="41"/>
      <c r="AR20" s="54"/>
      <c r="AS20" s="42"/>
      <c r="AT20" s="42"/>
      <c r="AU20" s="42"/>
      <c r="AV20" s="42"/>
      <c r="AW20" s="42"/>
    </row>
    <row r="21" spans="2:49" ht="19.5" customHeight="1" x14ac:dyDescent="0.4">
      <c r="D21" s="27" t="s">
        <v>159</v>
      </c>
      <c r="E21" s="27" t="s">
        <v>160</v>
      </c>
      <c r="F21" s="44" t="s">
        <v>161</v>
      </c>
      <c r="G21" s="39" t="s">
        <v>107</v>
      </c>
      <c r="H21" s="45" t="s">
        <v>204</v>
      </c>
      <c r="I21" s="28"/>
      <c r="J21" s="29"/>
      <c r="K21" s="46"/>
      <c r="L21" s="42"/>
      <c r="M21" s="42"/>
      <c r="N21" s="42"/>
      <c r="O21" s="47"/>
      <c r="P21" s="48" t="s">
        <v>33</v>
      </c>
      <c r="Q21" s="36">
        <v>9</v>
      </c>
      <c r="R21" s="36">
        <v>6</v>
      </c>
      <c r="S21" s="36" t="s">
        <v>33</v>
      </c>
      <c r="T21" s="37">
        <v>800</v>
      </c>
      <c r="U21" s="1" t="s">
        <v>85</v>
      </c>
      <c r="V21" s="49" t="s">
        <v>224</v>
      </c>
      <c r="W21" s="49"/>
      <c r="X21" s="50"/>
      <c r="Y21" s="50"/>
      <c r="Z21" s="51">
        <v>198</v>
      </c>
      <c r="AA21" s="52">
        <v>158</v>
      </c>
      <c r="AB21" s="53">
        <v>22</v>
      </c>
      <c r="AC21" s="46"/>
      <c r="AD21" s="42"/>
      <c r="AE21" s="42" t="s">
        <v>33</v>
      </c>
      <c r="AF21" s="42"/>
      <c r="AG21" s="47"/>
      <c r="AH21" s="38"/>
      <c r="AI21" s="10" t="str">
        <f>MID(tbl邀请[[#This Row],[链接]],1,67)</f>
        <v>https://www.xiaohongshu.com/discovery/item/5be68645672e141bf3cd6b4c</v>
      </c>
      <c r="AJ21" s="39" t="s">
        <v>85</v>
      </c>
      <c r="AK21" s="10" t="str">
        <f>VLOOKUP(AJ21,[1]Sheet1!$A$2:$H$1417,3,FALSE)</f>
        <v>女魔头李莫愁</v>
      </c>
      <c r="AL21" s="10" t="str">
        <f>VLOOKUP(AJ21,[1]Sheet1!$A$2:$H$1417,5,FALSE)</f>
        <v>https://www.xiaohongshu.com/user/profile/59f1774d82ec39437e2be9b1</v>
      </c>
      <c r="AM21" s="10" t="str">
        <f>VLOOKUP(AJ21,[1]Sheet1!$A$2:$H$1417,7,FALSE)</f>
        <v>11.5万</v>
      </c>
      <c r="AN21" s="38"/>
      <c r="AO21" s="39"/>
      <c r="AP21" s="41"/>
      <c r="AQ21" s="41"/>
      <c r="AR21" s="54"/>
      <c r="AS21" s="42"/>
      <c r="AT21" s="42"/>
      <c r="AU21" s="42"/>
      <c r="AV21" s="42"/>
      <c r="AW21" s="42"/>
    </row>
    <row r="22" spans="2:49" ht="19.5" customHeight="1" x14ac:dyDescent="0.4">
      <c r="D22" s="27" t="s">
        <v>162</v>
      </c>
      <c r="E22" s="27" t="s">
        <v>163</v>
      </c>
      <c r="F22" s="44" t="s">
        <v>162</v>
      </c>
      <c r="G22" s="39" t="s">
        <v>108</v>
      </c>
      <c r="H22" s="45" t="s">
        <v>71</v>
      </c>
      <c r="I22" s="28"/>
      <c r="J22" s="29"/>
      <c r="K22" s="46"/>
      <c r="L22" s="42"/>
      <c r="M22" s="42"/>
      <c r="N22" s="42"/>
      <c r="O22" s="47"/>
      <c r="P22" s="48" t="s">
        <v>33</v>
      </c>
      <c r="Q22" s="36">
        <v>8</v>
      </c>
      <c r="R22" s="36">
        <v>5</v>
      </c>
      <c r="S22" s="36" t="s">
        <v>33</v>
      </c>
      <c r="T22" s="37">
        <v>400</v>
      </c>
      <c r="U22" s="1" t="s">
        <v>86</v>
      </c>
      <c r="V22" s="49" t="s">
        <v>225</v>
      </c>
      <c r="W22" s="49"/>
      <c r="X22" s="50"/>
      <c r="Y22" s="50"/>
      <c r="Z22" s="51">
        <v>196</v>
      </c>
      <c r="AA22" s="52">
        <v>209</v>
      </c>
      <c r="AB22" s="53">
        <v>23</v>
      </c>
      <c r="AC22" s="46"/>
      <c r="AD22" s="42"/>
      <c r="AE22" s="42" t="s">
        <v>33</v>
      </c>
      <c r="AF22" s="42"/>
      <c r="AG22" s="47"/>
      <c r="AH22" s="38"/>
      <c r="AI22" s="10" t="str">
        <f>MID(tbl邀请[[#This Row],[链接]],1,67)</f>
        <v>https://www.xiaohongshu.com/discovery/item/5be00098672e143bd7c98e94</v>
      </c>
      <c r="AJ22" s="39" t="s">
        <v>86</v>
      </c>
      <c r="AK22" s="10" t="str">
        <f>VLOOKUP(AJ22,[1]Sheet1!$A$2:$H$1417,3,FALSE)</f>
        <v>豆小乖Anne</v>
      </c>
      <c r="AL22" s="10" t="str">
        <f>VLOOKUP(AJ22,[1]Sheet1!$A$2:$H$1417,5,FALSE)</f>
        <v>https://www.xiaohongshu.com/user/profile/5b0579534eacab3fbd84ad07</v>
      </c>
      <c r="AM22" s="10" t="str">
        <f>VLOOKUP(AJ22,[1]Sheet1!$A$2:$H$1417,7,FALSE)</f>
        <v>10.2万</v>
      </c>
      <c r="AN22" s="38"/>
      <c r="AO22" s="39"/>
      <c r="AP22" s="41"/>
      <c r="AQ22" s="41"/>
      <c r="AR22" s="54"/>
      <c r="AS22" s="42"/>
      <c r="AT22" s="42"/>
      <c r="AU22" s="42"/>
      <c r="AV22" s="42"/>
      <c r="AW22" s="42"/>
    </row>
    <row r="23" spans="2:49" ht="19.5" customHeight="1" x14ac:dyDescent="0.4">
      <c r="D23" s="27" t="s">
        <v>164</v>
      </c>
      <c r="E23" s="27" t="s">
        <v>165</v>
      </c>
      <c r="F23" s="44" t="s">
        <v>166</v>
      </c>
      <c r="G23" s="39"/>
      <c r="H23" s="45" t="s">
        <v>205</v>
      </c>
      <c r="I23" s="28"/>
      <c r="J23" s="29"/>
      <c r="K23" s="46"/>
      <c r="L23" s="42"/>
      <c r="M23" s="42"/>
      <c r="N23" s="42"/>
      <c r="O23" s="47"/>
      <c r="P23" s="48" t="s">
        <v>242</v>
      </c>
      <c r="Q23" s="36">
        <v>6</v>
      </c>
      <c r="R23" s="36">
        <v>8</v>
      </c>
      <c r="S23" s="36" t="s">
        <v>242</v>
      </c>
      <c r="T23" s="37">
        <v>200</v>
      </c>
      <c r="U23" s="1"/>
      <c r="V23" s="49"/>
      <c r="W23" s="49"/>
      <c r="X23" s="50"/>
      <c r="Y23" s="50"/>
      <c r="Z23" s="51">
        <v>216</v>
      </c>
      <c r="AA23" s="52">
        <v>168</v>
      </c>
      <c r="AB23" s="53">
        <v>22</v>
      </c>
      <c r="AC23" s="46"/>
      <c r="AD23" s="42"/>
      <c r="AE23" s="42" t="s">
        <v>33</v>
      </c>
      <c r="AF23" s="42"/>
      <c r="AG23" s="47"/>
      <c r="AH23" s="38"/>
      <c r="AI23" s="10" t="str">
        <f>MID(tbl邀请[[#This Row],[链接]],1,67)</f>
        <v/>
      </c>
      <c r="AJ23" s="39"/>
      <c r="AK23" s="10" t="e">
        <f>VLOOKUP(AJ23,[1]Sheet1!$A$2:$H$1417,3,FALSE)</f>
        <v>#N/A</v>
      </c>
      <c r="AL23" s="10" t="e">
        <f>VLOOKUP(AJ23,[1]Sheet1!$A$2:$H$1417,5,FALSE)</f>
        <v>#N/A</v>
      </c>
      <c r="AM23" s="10" t="e">
        <f>VLOOKUP(AJ23,[1]Sheet1!$A$2:$H$1417,7,FALSE)</f>
        <v>#N/A</v>
      </c>
      <c r="AN23" s="38"/>
      <c r="AO23" s="39"/>
      <c r="AP23" s="41"/>
      <c r="AQ23" s="41"/>
      <c r="AR23" s="54"/>
      <c r="AS23" s="42"/>
      <c r="AT23" s="42"/>
      <c r="AU23" s="42"/>
      <c r="AV23" s="42"/>
      <c r="AW23" s="42"/>
    </row>
    <row r="24" spans="2:49" ht="19.5" customHeight="1" x14ac:dyDescent="0.4">
      <c r="D24" s="27" t="s">
        <v>167</v>
      </c>
      <c r="E24" s="27" t="s">
        <v>168</v>
      </c>
      <c r="F24" s="44" t="s">
        <v>47</v>
      </c>
      <c r="G24" s="39" t="s">
        <v>48</v>
      </c>
      <c r="H24" s="45" t="s">
        <v>55</v>
      </c>
      <c r="I24" s="28"/>
      <c r="J24" s="29"/>
      <c r="K24" s="46"/>
      <c r="L24" s="42"/>
      <c r="M24" s="42"/>
      <c r="N24" s="42"/>
      <c r="O24" s="47"/>
      <c r="P24" s="48" t="s">
        <v>33</v>
      </c>
      <c r="Q24" s="36">
        <v>7</v>
      </c>
      <c r="R24" s="36">
        <v>7</v>
      </c>
      <c r="S24" s="36" t="s">
        <v>33</v>
      </c>
      <c r="T24" s="37">
        <v>300</v>
      </c>
      <c r="U24" s="1" t="s">
        <v>87</v>
      </c>
      <c r="V24" s="49" t="s">
        <v>226</v>
      </c>
      <c r="W24" s="49"/>
      <c r="X24" s="50"/>
      <c r="Y24" s="50"/>
      <c r="Z24" s="51">
        <v>82</v>
      </c>
      <c r="AA24" s="52">
        <v>35</v>
      </c>
      <c r="AB24" s="53">
        <v>2</v>
      </c>
      <c r="AC24" s="46"/>
      <c r="AD24" s="42"/>
      <c r="AE24" s="42" t="s">
        <v>33</v>
      </c>
      <c r="AF24" s="42"/>
      <c r="AG24" s="47"/>
      <c r="AH24" s="38"/>
      <c r="AI24" s="10" t="str">
        <f>MID(tbl邀请[[#This Row],[链接]],1,67)</f>
        <v>https://www.xiaohongshu.com/discovery/item/5be28b50910cf64c89c500f5</v>
      </c>
      <c r="AJ24" s="39" t="s">
        <v>87</v>
      </c>
      <c r="AK24" s="10" t="str">
        <f>VLOOKUP(AJ24,[1]Sheet1!$A$2:$H$1417,3,FALSE)</f>
        <v>小陈陈</v>
      </c>
      <c r="AL24" s="10" t="str">
        <f>VLOOKUP(AJ24,[1]Sheet1!$A$2:$H$1417,5,FALSE)</f>
        <v>https://www.xiaohongshu.com/user/profile/5aac6fdd11be1025614c6511</v>
      </c>
      <c r="AM24" s="10" t="str">
        <f>VLOOKUP(AJ24,[1]Sheet1!$A$2:$H$1417,7,FALSE)</f>
        <v>5.2万</v>
      </c>
      <c r="AN24" s="38"/>
      <c r="AO24" s="39"/>
      <c r="AP24" s="41"/>
      <c r="AQ24" s="41"/>
      <c r="AR24" s="54"/>
      <c r="AS24" s="42"/>
      <c r="AT24" s="42"/>
      <c r="AU24" s="42"/>
      <c r="AV24" s="42"/>
      <c r="AW24" s="42"/>
    </row>
    <row r="25" spans="2:49" ht="19.5" customHeight="1" x14ac:dyDescent="0.4">
      <c r="D25" s="27" t="s">
        <v>169</v>
      </c>
      <c r="E25" s="27" t="s">
        <v>170</v>
      </c>
      <c r="F25" s="44" t="s">
        <v>171</v>
      </c>
      <c r="G25" s="39" t="s">
        <v>109</v>
      </c>
      <c r="H25" s="45" t="s">
        <v>206</v>
      </c>
      <c r="I25" s="28"/>
      <c r="J25" s="29"/>
      <c r="K25" s="46"/>
      <c r="L25" s="42"/>
      <c r="M25" s="42"/>
      <c r="N25" s="42"/>
      <c r="O25" s="47"/>
      <c r="P25" s="48" t="s">
        <v>33</v>
      </c>
      <c r="Q25" s="36">
        <v>8</v>
      </c>
      <c r="R25" s="36">
        <v>4</v>
      </c>
      <c r="S25" s="36" t="s">
        <v>33</v>
      </c>
      <c r="T25" s="37">
        <v>1000</v>
      </c>
      <c r="U25" s="1" t="s">
        <v>88</v>
      </c>
      <c r="V25" s="49" t="s">
        <v>227</v>
      </c>
      <c r="W25" s="49"/>
      <c r="X25" s="50"/>
      <c r="Y25" s="50"/>
      <c r="Z25" s="51">
        <v>5</v>
      </c>
      <c r="AA25" s="52">
        <v>2</v>
      </c>
      <c r="AB25" s="53">
        <v>2</v>
      </c>
      <c r="AC25" s="46"/>
      <c r="AD25" s="42"/>
      <c r="AE25" s="42" t="s">
        <v>33</v>
      </c>
      <c r="AF25" s="42"/>
      <c r="AG25" s="47"/>
      <c r="AH25" s="38"/>
      <c r="AI25" s="10" t="str">
        <f>MID(tbl邀请[[#This Row],[链接]],1,67)</f>
        <v>https://www.xiaohongshu.com/discovery/item/5be544b7910cf613cf77052a</v>
      </c>
      <c r="AJ25" s="39" t="s">
        <v>88</v>
      </c>
      <c r="AK25" s="10" t="str">
        <f>VLOOKUP(AJ25,[1]Sheet1!$A$2:$H$1417,3,FALSE)</f>
        <v>耳朵凉到可以凉拌</v>
      </c>
      <c r="AL25" s="10" t="str">
        <f>VLOOKUP(AJ25,[1]Sheet1!$A$2:$H$1417,5,FALSE)</f>
        <v>https://www.xiaohongshu.com/user/profile/597dd72450c4b4139d74c185</v>
      </c>
      <c r="AM25" s="10" t="str">
        <f>VLOOKUP(AJ25,[1]Sheet1!$A$2:$H$1417,7,FALSE)</f>
        <v>12.1万</v>
      </c>
      <c r="AN25" s="38"/>
      <c r="AO25" s="39"/>
      <c r="AP25" s="41"/>
      <c r="AQ25" s="41"/>
      <c r="AR25" s="54"/>
      <c r="AS25" s="42"/>
      <c r="AT25" s="42"/>
      <c r="AU25" s="42"/>
      <c r="AV25" s="42"/>
      <c r="AW25" s="42"/>
    </row>
    <row r="26" spans="2:49" ht="19.5" customHeight="1" x14ac:dyDescent="0.4">
      <c r="D26" s="27" t="s">
        <v>172</v>
      </c>
      <c r="E26" s="27" t="s">
        <v>173</v>
      </c>
      <c r="F26" s="44" t="s">
        <v>174</v>
      </c>
      <c r="G26" s="39" t="s">
        <v>110</v>
      </c>
      <c r="H26" s="45" t="s">
        <v>205</v>
      </c>
      <c r="I26" s="28"/>
      <c r="J26" s="29"/>
      <c r="K26" s="46"/>
      <c r="L26" s="42"/>
      <c r="M26" s="42"/>
      <c r="N26" s="42"/>
      <c r="O26" s="47"/>
      <c r="P26" s="48" t="s">
        <v>33</v>
      </c>
      <c r="Q26" s="36">
        <v>9</v>
      </c>
      <c r="R26" s="36">
        <v>6</v>
      </c>
      <c r="S26" s="36" t="s">
        <v>33</v>
      </c>
      <c r="T26" s="37">
        <v>300</v>
      </c>
      <c r="U26" s="1" t="s">
        <v>89</v>
      </c>
      <c r="V26" s="49" t="s">
        <v>228</v>
      </c>
      <c r="W26" s="49"/>
      <c r="X26" s="50"/>
      <c r="Y26" s="50"/>
      <c r="Z26" s="51">
        <v>21</v>
      </c>
      <c r="AA26" s="52">
        <v>19</v>
      </c>
      <c r="AB26" s="53">
        <v>24</v>
      </c>
      <c r="AC26" s="46"/>
      <c r="AD26" s="42"/>
      <c r="AE26" s="42" t="s">
        <v>33</v>
      </c>
      <c r="AF26" s="42"/>
      <c r="AG26" s="47"/>
      <c r="AH26" s="38"/>
      <c r="AI26" s="10" t="str">
        <f>MID(tbl邀请[[#This Row],[链接]],1,67)</f>
        <v>https://www.xiaohongshu.com/discovery/item/5be4ef32910cf63b550f0861</v>
      </c>
      <c r="AJ26" s="39" t="s">
        <v>89</v>
      </c>
      <c r="AK26" s="10" t="str">
        <f>VLOOKUP(AJ26,[1]Sheet1!$A$2:$H$1417,3,FALSE)</f>
        <v>Agoni0924</v>
      </c>
      <c r="AL26" s="10" t="str">
        <f>VLOOKUP(AJ26,[1]Sheet1!$A$2:$H$1417,5,FALSE)</f>
        <v>https://www.xiaohongshu.com/user/profile/5a4e2db04eacab3c4d1b9be9</v>
      </c>
      <c r="AM26" s="10" t="str">
        <f>VLOOKUP(AJ26,[1]Sheet1!$A$2:$H$1417,7,FALSE)</f>
        <v>5.3万</v>
      </c>
      <c r="AN26" s="38"/>
      <c r="AO26" s="39"/>
      <c r="AP26" s="41"/>
      <c r="AQ26" s="41"/>
      <c r="AR26" s="54"/>
      <c r="AS26" s="42"/>
      <c r="AT26" s="42"/>
      <c r="AU26" s="42"/>
      <c r="AV26" s="42"/>
      <c r="AW26" s="42"/>
    </row>
    <row r="27" spans="2:49" ht="19.5" customHeight="1" x14ac:dyDescent="0.4">
      <c r="D27" s="27" t="s">
        <v>175</v>
      </c>
      <c r="E27" s="27" t="s">
        <v>176</v>
      </c>
      <c r="F27" s="44" t="s">
        <v>175</v>
      </c>
      <c r="G27" s="39" t="s">
        <v>111</v>
      </c>
      <c r="H27" s="45" t="s">
        <v>207</v>
      </c>
      <c r="I27" s="28"/>
      <c r="J27" s="29"/>
      <c r="K27" s="46"/>
      <c r="L27" s="42"/>
      <c r="M27" s="42"/>
      <c r="N27" s="42"/>
      <c r="O27" s="47"/>
      <c r="P27" s="48" t="s">
        <v>33</v>
      </c>
      <c r="Q27" s="36">
        <v>7</v>
      </c>
      <c r="R27" s="36">
        <v>5</v>
      </c>
      <c r="S27" s="36" t="s">
        <v>33</v>
      </c>
      <c r="T27" s="37">
        <v>600</v>
      </c>
      <c r="U27" s="1" t="s">
        <v>90</v>
      </c>
      <c r="V27" s="49" t="s">
        <v>229</v>
      </c>
      <c r="W27" s="49"/>
      <c r="X27" s="50"/>
      <c r="Y27" s="50"/>
      <c r="Z27" s="51">
        <v>120</v>
      </c>
      <c r="AA27" s="52">
        <v>113</v>
      </c>
      <c r="AB27" s="53">
        <v>7</v>
      </c>
      <c r="AC27" s="46"/>
      <c r="AD27" s="42"/>
      <c r="AE27" s="42" t="s">
        <v>33</v>
      </c>
      <c r="AF27" s="42"/>
      <c r="AG27" s="47"/>
      <c r="AH27" s="38"/>
      <c r="AI27" s="10" t="str">
        <f>MID(tbl邀请[[#This Row],[链接]],1,67)</f>
        <v>https://www.xiaohongshu.com/discovery/item/5be57c6007ef1c58f9ed2fbb</v>
      </c>
      <c r="AJ27" s="39" t="s">
        <v>90</v>
      </c>
      <c r="AK27" s="10" t="str">
        <f>VLOOKUP(AJ27,[1]Sheet1!$A$2:$H$1417,3,FALSE)</f>
        <v>夏唯沫??</v>
      </c>
      <c r="AL27" s="10" t="str">
        <f>VLOOKUP(AJ27,[1]Sheet1!$A$2:$H$1417,5,FALSE)</f>
        <v>https://www.xiaohongshu.com/user/profile/590056a850c4b45407fa8fc8</v>
      </c>
      <c r="AM27" s="10" t="str">
        <f>VLOOKUP(AJ27,[1]Sheet1!$A$2:$H$1417,7,FALSE)</f>
        <v>10.5万</v>
      </c>
      <c r="AN27" s="38"/>
      <c r="AO27" s="39"/>
      <c r="AP27" s="41"/>
      <c r="AQ27" s="41"/>
      <c r="AR27" s="54"/>
      <c r="AS27" s="42"/>
      <c r="AT27" s="42"/>
      <c r="AU27" s="42"/>
      <c r="AV27" s="42"/>
      <c r="AW27" s="42"/>
    </row>
    <row r="28" spans="2:49" ht="19.5" customHeight="1" x14ac:dyDescent="0.4">
      <c r="D28" s="27" t="s">
        <v>59</v>
      </c>
      <c r="E28" s="27" t="s">
        <v>177</v>
      </c>
      <c r="F28" s="44" t="s">
        <v>59</v>
      </c>
      <c r="G28" s="39" t="s">
        <v>65</v>
      </c>
      <c r="H28" s="45" t="s">
        <v>72</v>
      </c>
      <c r="I28" s="28"/>
      <c r="J28" s="29"/>
      <c r="K28" s="46"/>
      <c r="L28" s="42"/>
      <c r="M28" s="42"/>
      <c r="N28" s="42"/>
      <c r="O28" s="47"/>
      <c r="P28" s="48" t="s">
        <v>33</v>
      </c>
      <c r="Q28" s="36">
        <v>8</v>
      </c>
      <c r="R28" s="36">
        <v>8</v>
      </c>
      <c r="S28" s="36" t="s">
        <v>33</v>
      </c>
      <c r="T28" s="37">
        <v>400</v>
      </c>
      <c r="U28" s="1" t="s">
        <v>91</v>
      </c>
      <c r="V28" s="49" t="s">
        <v>230</v>
      </c>
      <c r="W28" s="49"/>
      <c r="X28" s="50"/>
      <c r="Y28" s="50"/>
      <c r="Z28" s="51">
        <v>3</v>
      </c>
      <c r="AA28" s="52">
        <v>2</v>
      </c>
      <c r="AB28" s="53">
        <v>1</v>
      </c>
      <c r="AC28" s="46"/>
      <c r="AD28" s="42"/>
      <c r="AE28" s="42" t="s">
        <v>33</v>
      </c>
      <c r="AF28" s="42"/>
      <c r="AG28" s="47"/>
      <c r="AH28" s="38"/>
      <c r="AI28" s="10" t="str">
        <f>MID(tbl邀请[[#This Row],[链接]],1,67)</f>
        <v>https://www.xiaohongshu.com/discovery/item/5be177d5910cf631526a4fef</v>
      </c>
      <c r="AJ28" s="39" t="s">
        <v>91</v>
      </c>
      <c r="AK28" s="10" t="str">
        <f>VLOOKUP(AJ28,[1]Sheet1!$A$2:$H$1417,3,FALSE)</f>
        <v>绵绵C</v>
      </c>
      <c r="AL28" s="10" t="str">
        <f>VLOOKUP(AJ28,[1]Sheet1!$A$2:$H$1417,5,FALSE)</f>
        <v>https://www.xiaohongshu.com/user/profile/5ad845954eacab744afeca58</v>
      </c>
      <c r="AM28" s="10" t="str">
        <f>VLOOKUP(AJ28,[1]Sheet1!$A$2:$H$1417,7,FALSE)</f>
        <v>2.4万</v>
      </c>
      <c r="AN28" s="38"/>
      <c r="AO28" s="39"/>
      <c r="AP28" s="41"/>
      <c r="AQ28" s="41"/>
      <c r="AR28" s="54"/>
      <c r="AS28" s="42"/>
      <c r="AT28" s="42"/>
      <c r="AU28" s="42"/>
      <c r="AV28" s="42"/>
      <c r="AW28" s="42"/>
    </row>
    <row r="29" spans="2:49" ht="19.5" customHeight="1" x14ac:dyDescent="0.4">
      <c r="D29" s="27" t="s">
        <v>178</v>
      </c>
      <c r="E29" s="27" t="s">
        <v>56</v>
      </c>
      <c r="F29" s="44" t="s">
        <v>178</v>
      </c>
      <c r="G29" s="39" t="s">
        <v>63</v>
      </c>
      <c r="H29" s="45" t="s">
        <v>208</v>
      </c>
      <c r="I29" s="28"/>
      <c r="J29" s="29"/>
      <c r="K29" s="46"/>
      <c r="L29" s="42"/>
      <c r="M29" s="42"/>
      <c r="N29" s="42"/>
      <c r="O29" s="47"/>
      <c r="P29" s="48" t="s">
        <v>33</v>
      </c>
      <c r="Q29" s="36">
        <v>7</v>
      </c>
      <c r="R29" s="36">
        <v>9</v>
      </c>
      <c r="S29" s="36" t="s">
        <v>33</v>
      </c>
      <c r="T29" s="37">
        <v>600</v>
      </c>
      <c r="U29" s="1" t="s">
        <v>92</v>
      </c>
      <c r="V29" s="49" t="s">
        <v>231</v>
      </c>
      <c r="W29" s="49"/>
      <c r="X29" s="50"/>
      <c r="Y29" s="50"/>
      <c r="Z29" s="51">
        <v>12</v>
      </c>
      <c r="AA29" s="52">
        <v>11</v>
      </c>
      <c r="AB29" s="53">
        <v>6</v>
      </c>
      <c r="AC29" s="46"/>
      <c r="AD29" s="42"/>
      <c r="AE29" s="42" t="s">
        <v>33</v>
      </c>
      <c r="AF29" s="42"/>
      <c r="AG29" s="47"/>
      <c r="AH29" s="38"/>
      <c r="AI29" s="10" t="str">
        <f>MID(tbl邀请[[#This Row],[链接]],1,67)</f>
        <v>https://www.xiaohongshu.com/discovery/item/5be3d65507ef1c65263ceb2a</v>
      </c>
      <c r="AJ29" s="39" t="s">
        <v>92</v>
      </c>
      <c r="AK29" s="10" t="str">
        <f>VLOOKUP(AJ29,[1]Sheet1!$A$2:$H$1417,3,FALSE)</f>
        <v>方头狮小姐Orange??</v>
      </c>
      <c r="AL29" s="10" t="str">
        <f>VLOOKUP(AJ29,[1]Sheet1!$A$2:$H$1417,5,FALSE)</f>
        <v>https://www.xiaohongshu.com/user/profile/59b3875482ec392b40e8c1a5</v>
      </c>
      <c r="AM29" s="10" t="str">
        <f>VLOOKUP(AJ29,[1]Sheet1!$A$2:$H$1417,7,FALSE)</f>
        <v>10.7万</v>
      </c>
      <c r="AN29" s="38"/>
      <c r="AO29" s="39"/>
      <c r="AP29" s="41"/>
      <c r="AQ29" s="41"/>
      <c r="AR29" s="54"/>
      <c r="AS29" s="42"/>
      <c r="AT29" s="42"/>
      <c r="AU29" s="42"/>
      <c r="AV29" s="42"/>
      <c r="AW29" s="42"/>
    </row>
    <row r="30" spans="2:49" ht="19.5" customHeight="1" x14ac:dyDescent="0.4">
      <c r="D30" s="27" t="s">
        <v>57</v>
      </c>
      <c r="E30" s="27" t="s">
        <v>58</v>
      </c>
      <c r="F30" s="44" t="s">
        <v>57</v>
      </c>
      <c r="G30" s="39" t="s">
        <v>64</v>
      </c>
      <c r="H30" s="45" t="s">
        <v>209</v>
      </c>
      <c r="I30" s="28"/>
      <c r="J30" s="29"/>
      <c r="K30" s="46"/>
      <c r="L30" s="42"/>
      <c r="M30" s="42"/>
      <c r="N30" s="42"/>
      <c r="O30" s="47"/>
      <c r="P30" s="48" t="s">
        <v>33</v>
      </c>
      <c r="Q30" s="36">
        <v>8</v>
      </c>
      <c r="R30" s="36">
        <v>7</v>
      </c>
      <c r="S30" s="36" t="s">
        <v>33</v>
      </c>
      <c r="T30" s="37">
        <v>450</v>
      </c>
      <c r="U30" s="1" t="s">
        <v>93</v>
      </c>
      <c r="V30" s="49" t="s">
        <v>232</v>
      </c>
      <c r="W30" s="49"/>
      <c r="X30" s="50"/>
      <c r="Y30" s="50"/>
      <c r="Z30" s="51">
        <v>76</v>
      </c>
      <c r="AA30" s="52">
        <v>64</v>
      </c>
      <c r="AB30" s="53">
        <v>25</v>
      </c>
      <c r="AC30" s="46"/>
      <c r="AD30" s="42"/>
      <c r="AE30" s="42" t="s">
        <v>33</v>
      </c>
      <c r="AF30" s="42"/>
      <c r="AG30" s="47"/>
      <c r="AH30" s="38"/>
      <c r="AI30" s="10" t="str">
        <f>MID(tbl邀请[[#This Row],[链接]],1,67)</f>
        <v>https://www.xiaohongshu.com/discovery/item/5be4ffc6910cf63b550f1627</v>
      </c>
      <c r="AJ30" s="39" t="s">
        <v>93</v>
      </c>
      <c r="AK30" s="10" t="str">
        <f>VLOOKUP(AJ30,[1]Sheet1!$A$2:$H$1417,3,FALSE)</f>
        <v>可可西里猪猪</v>
      </c>
      <c r="AL30" s="10" t="str">
        <f>VLOOKUP(AJ30,[1]Sheet1!$A$2:$H$1417,5,FALSE)</f>
        <v>https://www.xiaohongshu.com/user/profile/5ad9f25e11be10237df069f7</v>
      </c>
      <c r="AM30" s="10" t="str">
        <f>VLOOKUP(AJ30,[1]Sheet1!$A$2:$H$1417,7,FALSE)</f>
        <v>5.4万</v>
      </c>
      <c r="AN30" s="38"/>
      <c r="AO30" s="39"/>
      <c r="AP30" s="41"/>
      <c r="AQ30" s="41"/>
      <c r="AR30" s="54"/>
      <c r="AS30" s="42"/>
      <c r="AT30" s="42"/>
      <c r="AU30" s="42"/>
      <c r="AV30" s="42"/>
      <c r="AW30" s="42"/>
    </row>
    <row r="31" spans="2:49" ht="19.5" customHeight="1" x14ac:dyDescent="0.4">
      <c r="D31" s="27" t="s">
        <v>179</v>
      </c>
      <c r="E31" s="27" t="s">
        <v>180</v>
      </c>
      <c r="F31" s="44" t="s">
        <v>60</v>
      </c>
      <c r="G31" s="39"/>
      <c r="H31" s="45" t="s">
        <v>210</v>
      </c>
      <c r="I31" s="28"/>
      <c r="J31" s="29"/>
      <c r="K31" s="46"/>
      <c r="L31" s="42"/>
      <c r="M31" s="42"/>
      <c r="N31" s="42"/>
      <c r="O31" s="47"/>
      <c r="P31" s="48" t="s">
        <v>33</v>
      </c>
      <c r="Q31" s="36">
        <v>6</v>
      </c>
      <c r="R31" s="36">
        <v>4</v>
      </c>
      <c r="S31" s="36" t="s">
        <v>33</v>
      </c>
      <c r="T31" s="37">
        <v>1000</v>
      </c>
      <c r="U31" s="1" t="s">
        <v>94</v>
      </c>
      <c r="V31" s="49" t="s">
        <v>233</v>
      </c>
      <c r="W31" s="49"/>
      <c r="X31" s="50"/>
      <c r="Y31" s="50"/>
      <c r="Z31" s="51">
        <v>8</v>
      </c>
      <c r="AA31" s="52">
        <v>59</v>
      </c>
      <c r="AB31" s="53">
        <v>0</v>
      </c>
      <c r="AC31" s="46"/>
      <c r="AD31" s="42"/>
      <c r="AE31" s="42" t="s">
        <v>33</v>
      </c>
      <c r="AF31" s="42"/>
      <c r="AG31" s="47"/>
      <c r="AH31" s="38"/>
      <c r="AI31" s="10" t="str">
        <f>MID(tbl邀请[[#This Row],[链接]],1,67)</f>
        <v>https://www.xiaohongshu.com/discovery/item/5be43456910cf63b550ee0c1</v>
      </c>
      <c r="AJ31" s="39" t="s">
        <v>94</v>
      </c>
      <c r="AK31" s="10" t="e">
        <f>VLOOKUP(AJ31,[1]Sheet1!$A$2:$H$1417,3,FALSE)</f>
        <v>#N/A</v>
      </c>
      <c r="AL31" s="10" t="e">
        <f>VLOOKUP(AJ31,[1]Sheet1!$A$2:$H$1417,5,FALSE)</f>
        <v>#N/A</v>
      </c>
      <c r="AM31" s="10" t="e">
        <f>VLOOKUP(AJ31,[1]Sheet1!$A$2:$H$1417,7,FALSE)</f>
        <v>#N/A</v>
      </c>
      <c r="AN31" s="38"/>
      <c r="AO31" s="39"/>
      <c r="AP31" s="41"/>
      <c r="AQ31" s="41"/>
      <c r="AR31" s="54"/>
      <c r="AS31" s="42"/>
      <c r="AT31" s="42"/>
      <c r="AU31" s="42"/>
      <c r="AV31" s="42"/>
      <c r="AW31" s="42"/>
    </row>
    <row r="32" spans="2:49" ht="19.5" customHeight="1" x14ac:dyDescent="0.4">
      <c r="D32" s="27" t="s">
        <v>181</v>
      </c>
      <c r="E32" s="27" t="s">
        <v>182</v>
      </c>
      <c r="F32" s="44" t="s">
        <v>181</v>
      </c>
      <c r="G32" s="39" t="s">
        <v>112</v>
      </c>
      <c r="H32" s="45" t="s">
        <v>204</v>
      </c>
      <c r="I32" s="28"/>
      <c r="J32" s="29"/>
      <c r="K32" s="46"/>
      <c r="L32" s="42"/>
      <c r="M32" s="42"/>
      <c r="N32" s="42"/>
      <c r="O32" s="47"/>
      <c r="P32" s="48" t="s">
        <v>33</v>
      </c>
      <c r="Q32" s="36">
        <v>9</v>
      </c>
      <c r="R32" s="36">
        <v>5</v>
      </c>
      <c r="S32" s="36" t="s">
        <v>33</v>
      </c>
      <c r="T32" s="37">
        <v>400</v>
      </c>
      <c r="U32" s="1" t="s">
        <v>95</v>
      </c>
      <c r="V32" s="49" t="s">
        <v>234</v>
      </c>
      <c r="W32" s="49"/>
      <c r="X32" s="50"/>
      <c r="Y32" s="50"/>
      <c r="Z32" s="51">
        <v>28</v>
      </c>
      <c r="AA32" s="52">
        <v>55</v>
      </c>
      <c r="AB32" s="53">
        <v>0</v>
      </c>
      <c r="AC32" s="46"/>
      <c r="AD32" s="42"/>
      <c r="AE32" s="42" t="s">
        <v>33</v>
      </c>
      <c r="AF32" s="42"/>
      <c r="AG32" s="47"/>
      <c r="AH32" s="38"/>
      <c r="AI32" s="10" t="str">
        <f>MID(tbl邀请[[#This Row],[链接]],1,67)</f>
        <v>https://www.xiaohongshu.com/discovery/item/5be3f407910cf63b530edd4c</v>
      </c>
      <c r="AJ32" s="39" t="s">
        <v>95</v>
      </c>
      <c r="AK32" s="10" t="str">
        <f>VLOOKUP(AJ32,[1]Sheet1!$A$2:$H$1417,3,FALSE)</f>
        <v>Sharon</v>
      </c>
      <c r="AL32" s="10" t="str">
        <f>VLOOKUP(AJ32,[1]Sheet1!$A$2:$H$1417,5,FALSE)</f>
        <v>https://www.xiaohongshu.com/user/profile/55715b289eb5784615e9731e</v>
      </c>
      <c r="AM32" s="10" t="str">
        <f>VLOOKUP(AJ32,[1]Sheet1!$A$2:$H$1417,7,FALSE)</f>
        <v>9万</v>
      </c>
      <c r="AN32" s="38"/>
      <c r="AO32" s="39"/>
      <c r="AP32" s="41"/>
      <c r="AQ32" s="41"/>
      <c r="AR32" s="54"/>
      <c r="AS32" s="42"/>
      <c r="AT32" s="42"/>
      <c r="AU32" s="42"/>
      <c r="AV32" s="42"/>
      <c r="AW32" s="42"/>
    </row>
    <row r="33" spans="4:49" ht="19.5" customHeight="1" x14ac:dyDescent="0.4">
      <c r="D33" s="27" t="s">
        <v>183</v>
      </c>
      <c r="E33" s="27" t="s">
        <v>184</v>
      </c>
      <c r="F33" s="44" t="s">
        <v>185</v>
      </c>
      <c r="G33" s="39"/>
      <c r="H33" s="45" t="s">
        <v>70</v>
      </c>
      <c r="I33" s="28"/>
      <c r="J33" s="29"/>
      <c r="K33" s="46"/>
      <c r="L33" s="42"/>
      <c r="M33" s="42"/>
      <c r="N33" s="42"/>
      <c r="O33" s="47"/>
      <c r="P33" s="48" t="s">
        <v>242</v>
      </c>
      <c r="Q33" s="36">
        <v>8</v>
      </c>
      <c r="R33" s="36">
        <v>6</v>
      </c>
      <c r="S33" s="36" t="s">
        <v>242</v>
      </c>
      <c r="T33" s="37">
        <v>400</v>
      </c>
      <c r="U33" s="1"/>
      <c r="V33" s="49"/>
      <c r="W33" s="49"/>
      <c r="X33" s="50"/>
      <c r="Y33" s="50"/>
      <c r="Z33" s="51">
        <v>42</v>
      </c>
      <c r="AA33" s="52">
        <v>10</v>
      </c>
      <c r="AB33" s="53">
        <v>5</v>
      </c>
      <c r="AC33" s="46"/>
      <c r="AD33" s="42"/>
      <c r="AE33" s="42" t="s">
        <v>33</v>
      </c>
      <c r="AF33" s="42"/>
      <c r="AG33" s="47"/>
      <c r="AH33" s="38"/>
      <c r="AI33" s="10" t="str">
        <f>MID(tbl邀请[[#This Row],[链接]],1,67)</f>
        <v/>
      </c>
      <c r="AJ33" s="39"/>
      <c r="AK33" s="10" t="e">
        <f>VLOOKUP(AJ33,[1]Sheet1!$A$2:$H$1417,3,FALSE)</f>
        <v>#N/A</v>
      </c>
      <c r="AL33" s="10" t="e">
        <f>VLOOKUP(AJ33,[1]Sheet1!$A$2:$H$1417,5,FALSE)</f>
        <v>#N/A</v>
      </c>
      <c r="AM33" s="10" t="e">
        <f>VLOOKUP(AJ33,[1]Sheet1!$A$2:$H$1417,7,FALSE)</f>
        <v>#N/A</v>
      </c>
      <c r="AN33" s="38"/>
      <c r="AO33" s="39"/>
      <c r="AP33" s="41"/>
      <c r="AQ33" s="41"/>
      <c r="AR33" s="54"/>
      <c r="AS33" s="42"/>
      <c r="AT33" s="42"/>
      <c r="AU33" s="42"/>
      <c r="AV33" s="42"/>
      <c r="AW33" s="42"/>
    </row>
    <row r="34" spans="4:49" ht="19.5" customHeight="1" x14ac:dyDescent="0.4">
      <c r="D34" s="27" t="s">
        <v>186</v>
      </c>
      <c r="E34" s="27" t="s">
        <v>49</v>
      </c>
      <c r="F34" s="44" t="s">
        <v>186</v>
      </c>
      <c r="G34" s="39" t="s">
        <v>53</v>
      </c>
      <c r="H34" s="45">
        <v>52000</v>
      </c>
      <c r="I34" s="28"/>
      <c r="J34" s="29"/>
      <c r="K34" s="46"/>
      <c r="L34" s="42"/>
      <c r="M34" s="42"/>
      <c r="N34" s="42"/>
      <c r="O34" s="47"/>
      <c r="P34" s="48" t="s">
        <v>33</v>
      </c>
      <c r="Q34" s="36">
        <v>7</v>
      </c>
      <c r="R34" s="36">
        <v>7</v>
      </c>
      <c r="S34" s="36" t="s">
        <v>33</v>
      </c>
      <c r="T34" s="37">
        <v>1500</v>
      </c>
      <c r="U34" s="1" t="s">
        <v>96</v>
      </c>
      <c r="V34" s="49" t="s">
        <v>235</v>
      </c>
      <c r="W34" s="49"/>
      <c r="X34" s="50"/>
      <c r="Y34" s="50"/>
      <c r="Z34" s="51">
        <v>130</v>
      </c>
      <c r="AA34" s="52">
        <v>108</v>
      </c>
      <c r="AB34" s="53">
        <v>3</v>
      </c>
      <c r="AC34" s="46"/>
      <c r="AD34" s="42"/>
      <c r="AE34" s="42" t="s">
        <v>33</v>
      </c>
      <c r="AF34" s="42"/>
      <c r="AG34" s="47"/>
      <c r="AH34" s="38"/>
      <c r="AI34" s="10" t="str">
        <f>MID(tbl邀请[[#This Row],[链接]],1,67)</f>
        <v>https://www.xiaohongshu.com/discovery/item/5be3dafd07ef1c65263cee75</v>
      </c>
      <c r="AJ34" s="39" t="s">
        <v>96</v>
      </c>
      <c r="AK34" s="10" t="str">
        <f>VLOOKUP(AJ34,[1]Sheet1!$A$2:$H$1417,3,FALSE)</f>
        <v>巧克力姐姐mua</v>
      </c>
      <c r="AL34" s="10" t="str">
        <f>VLOOKUP(AJ34,[1]Sheet1!$A$2:$H$1417,5,FALSE)</f>
        <v>https://www.xiaohongshu.com/user/profile/58693fdd7fc5b815ff1c1779</v>
      </c>
      <c r="AM34" s="10" t="str">
        <f>VLOOKUP(AJ34,[1]Sheet1!$A$2:$H$1417,7,FALSE)</f>
        <v>10.8万</v>
      </c>
      <c r="AN34" s="38"/>
      <c r="AO34" s="39"/>
      <c r="AP34" s="41"/>
      <c r="AQ34" s="41"/>
      <c r="AR34" s="54"/>
      <c r="AS34" s="42"/>
      <c r="AT34" s="42"/>
      <c r="AU34" s="42"/>
      <c r="AV34" s="42"/>
      <c r="AW34" s="42"/>
    </row>
    <row r="35" spans="4:49" ht="19.5" customHeight="1" x14ac:dyDescent="0.4">
      <c r="D35" s="27" t="s">
        <v>61</v>
      </c>
      <c r="E35" s="27" t="s">
        <v>62</v>
      </c>
      <c r="F35" s="44" t="s">
        <v>61</v>
      </c>
      <c r="G35" s="39" t="s">
        <v>66</v>
      </c>
      <c r="H35" s="45" t="s">
        <v>69</v>
      </c>
      <c r="I35" s="28"/>
      <c r="J35" s="29"/>
      <c r="K35" s="46"/>
      <c r="L35" s="42"/>
      <c r="M35" s="42"/>
      <c r="N35" s="42"/>
      <c r="O35" s="47"/>
      <c r="P35" s="48" t="s">
        <v>33</v>
      </c>
      <c r="Q35" s="36">
        <v>6</v>
      </c>
      <c r="R35" s="36">
        <v>8</v>
      </c>
      <c r="S35" s="36" t="s">
        <v>33</v>
      </c>
      <c r="T35" s="37">
        <v>500</v>
      </c>
      <c r="U35" s="1" t="s">
        <v>97</v>
      </c>
      <c r="V35" s="49" t="s">
        <v>236</v>
      </c>
      <c r="W35" s="49"/>
      <c r="X35" s="50"/>
      <c r="Y35" s="50"/>
      <c r="Z35" s="51">
        <v>2</v>
      </c>
      <c r="AA35" s="52">
        <v>1</v>
      </c>
      <c r="AB35" s="53">
        <v>0</v>
      </c>
      <c r="AC35" s="46"/>
      <c r="AD35" s="42"/>
      <c r="AE35" s="42" t="s">
        <v>33</v>
      </c>
      <c r="AF35" s="42"/>
      <c r="AG35" s="47"/>
      <c r="AH35" s="38"/>
      <c r="AI35" s="10" t="str">
        <f>MID(tbl邀请[[#This Row],[链接]],1,67)</f>
        <v>https://www.xiaohongshu.com/discovery/item/5be14cb1910cf631526a4097</v>
      </c>
      <c r="AJ35" s="39" t="s">
        <v>97</v>
      </c>
      <c r="AK35" s="10" t="str">
        <f>VLOOKUP(AJ35,[1]Sheet1!$A$2:$H$1417,3,FALSE)</f>
        <v>pean77530</v>
      </c>
      <c r="AL35" s="10" t="str">
        <f>VLOOKUP(AJ35,[1]Sheet1!$A$2:$H$1417,5,FALSE)</f>
        <v>https://www.xiaohongshu.com/user/profile/575512f06a6a693559ce4b90</v>
      </c>
      <c r="AM35" s="10" t="str">
        <f>VLOOKUP(AJ35,[1]Sheet1!$A$2:$H$1417,7,FALSE)</f>
        <v>12.1万</v>
      </c>
      <c r="AN35" s="38"/>
      <c r="AO35" s="39"/>
      <c r="AP35" s="41"/>
      <c r="AQ35" s="41"/>
      <c r="AR35" s="54"/>
      <c r="AS35" s="42"/>
      <c r="AT35" s="42"/>
      <c r="AU35" s="42"/>
      <c r="AV35" s="42"/>
      <c r="AW35" s="42"/>
    </row>
    <row r="36" spans="4:49" ht="19.5" customHeight="1" x14ac:dyDescent="0.4">
      <c r="D36" s="27" t="s">
        <v>187</v>
      </c>
      <c r="E36" s="27" t="s">
        <v>188</v>
      </c>
      <c r="F36" s="44" t="s">
        <v>189</v>
      </c>
      <c r="G36" s="39" t="s">
        <v>244</v>
      </c>
      <c r="H36" s="45" t="s">
        <v>72</v>
      </c>
      <c r="I36" s="28"/>
      <c r="J36" s="29"/>
      <c r="K36" s="46"/>
      <c r="L36" s="42"/>
      <c r="M36" s="42"/>
      <c r="N36" s="42"/>
      <c r="O36" s="47"/>
      <c r="P36" s="48" t="s">
        <v>33</v>
      </c>
      <c r="Q36" s="36">
        <v>5</v>
      </c>
      <c r="R36" s="36">
        <v>8</v>
      </c>
      <c r="S36" s="36" t="s">
        <v>33</v>
      </c>
      <c r="T36" s="73">
        <v>300</v>
      </c>
      <c r="U36" s="1" t="s">
        <v>98</v>
      </c>
      <c r="V36" s="49"/>
      <c r="W36" s="49"/>
      <c r="X36" s="50"/>
      <c r="Y36" s="50"/>
      <c r="Z36" s="51">
        <v>1103</v>
      </c>
      <c r="AA36" s="52">
        <v>3</v>
      </c>
      <c r="AB36" s="53">
        <v>113</v>
      </c>
      <c r="AC36" s="46"/>
      <c r="AD36" s="42"/>
      <c r="AE36" s="42" t="s">
        <v>33</v>
      </c>
      <c r="AF36" s="42"/>
      <c r="AG36" s="47"/>
      <c r="AH36" s="38"/>
      <c r="AI36" s="10" t="str">
        <f>MID(tbl邀请[[#This Row],[链接]],1,67)</f>
        <v>https://www.xiaohongshu.com/discovery/item/5be512a5672e141bf2cd148c</v>
      </c>
      <c r="AJ36" s="39" t="s">
        <v>98</v>
      </c>
      <c r="AK36" s="10" t="e">
        <f>VLOOKUP(AJ36,[1]Sheet1!$A$2:$H$1417,3,FALSE)</f>
        <v>#N/A</v>
      </c>
      <c r="AL36" s="10" t="e">
        <f>VLOOKUP(AJ36,[1]Sheet1!$A$2:$H$1417,5,FALSE)</f>
        <v>#N/A</v>
      </c>
      <c r="AM36" s="10" t="e">
        <f>VLOOKUP(AJ36,[1]Sheet1!$A$2:$H$1417,7,FALSE)</f>
        <v>#N/A</v>
      </c>
      <c r="AN36" s="38"/>
      <c r="AO36" s="39"/>
      <c r="AP36" s="41"/>
      <c r="AQ36" s="41"/>
      <c r="AR36" s="54"/>
      <c r="AS36" s="42"/>
      <c r="AT36" s="42"/>
      <c r="AU36" s="42"/>
      <c r="AV36" s="42"/>
      <c r="AW36" s="42"/>
    </row>
    <row r="37" spans="4:49" ht="19.5" customHeight="1" x14ac:dyDescent="0.4">
      <c r="D37" s="27" t="s">
        <v>190</v>
      </c>
      <c r="E37" s="27" t="s">
        <v>191</v>
      </c>
      <c r="F37" s="44" t="s">
        <v>192</v>
      </c>
      <c r="G37" s="39"/>
      <c r="H37" s="45" t="s">
        <v>200</v>
      </c>
      <c r="I37" s="28"/>
      <c r="J37" s="29"/>
      <c r="K37" s="46"/>
      <c r="L37" s="42"/>
      <c r="M37" s="42"/>
      <c r="N37" s="42"/>
      <c r="O37" s="47"/>
      <c r="P37" s="48" t="s">
        <v>242</v>
      </c>
      <c r="Q37" s="36">
        <v>8</v>
      </c>
      <c r="R37" s="36">
        <v>4</v>
      </c>
      <c r="S37" s="36" t="s">
        <v>242</v>
      </c>
      <c r="T37" s="73">
        <v>500</v>
      </c>
      <c r="U37" s="1"/>
      <c r="V37" s="49"/>
      <c r="W37" s="49"/>
      <c r="X37" s="50"/>
      <c r="Y37" s="50"/>
      <c r="Z37" s="51">
        <v>119</v>
      </c>
      <c r="AA37" s="52">
        <v>96</v>
      </c>
      <c r="AB37" s="53">
        <v>0</v>
      </c>
      <c r="AC37" s="46"/>
      <c r="AD37" s="42"/>
      <c r="AE37" s="42" t="s">
        <v>33</v>
      </c>
      <c r="AF37" s="42"/>
      <c r="AG37" s="47"/>
      <c r="AH37" s="38"/>
      <c r="AI37" s="10" t="str">
        <f>MID(tbl邀请[[#This Row],[链接]],1,67)</f>
        <v/>
      </c>
      <c r="AJ37" s="39"/>
      <c r="AK37" s="10" t="e">
        <f>VLOOKUP(AJ37,[1]Sheet1!$A$2:$H$1417,3,FALSE)</f>
        <v>#N/A</v>
      </c>
      <c r="AL37" s="10" t="e">
        <f>VLOOKUP(AJ37,[1]Sheet1!$A$2:$H$1417,5,FALSE)</f>
        <v>#N/A</v>
      </c>
      <c r="AM37" s="10" t="e">
        <f>VLOOKUP(AJ37,[1]Sheet1!$A$2:$H$1417,7,FALSE)</f>
        <v>#N/A</v>
      </c>
      <c r="AN37" s="38"/>
      <c r="AO37" s="39"/>
      <c r="AP37" s="41"/>
      <c r="AQ37" s="41"/>
      <c r="AR37" s="54"/>
      <c r="AS37" s="42"/>
      <c r="AT37" s="42"/>
      <c r="AU37" s="42"/>
      <c r="AV37" s="42"/>
      <c r="AW37" s="42"/>
    </row>
    <row r="38" spans="4:49" ht="19.5" customHeight="1" x14ac:dyDescent="0.4">
      <c r="D38" s="27" t="s">
        <v>193</v>
      </c>
      <c r="E38" s="27" t="s">
        <v>194</v>
      </c>
      <c r="F38" s="44" t="s">
        <v>195</v>
      </c>
      <c r="G38" s="39"/>
      <c r="H38" s="45">
        <v>15000</v>
      </c>
      <c r="I38" s="28"/>
      <c r="J38" s="29"/>
      <c r="K38" s="46"/>
      <c r="L38" s="42"/>
      <c r="M38" s="42"/>
      <c r="N38" s="42"/>
      <c r="O38" s="47"/>
      <c r="P38" s="48" t="s">
        <v>33</v>
      </c>
      <c r="Q38" s="36">
        <v>9</v>
      </c>
      <c r="R38" s="36">
        <v>5</v>
      </c>
      <c r="S38" s="36" t="s">
        <v>242</v>
      </c>
      <c r="T38" s="73">
        <v>600</v>
      </c>
      <c r="U38" s="1" t="s">
        <v>99</v>
      </c>
      <c r="V38" s="49" t="s">
        <v>237</v>
      </c>
      <c r="W38" s="49"/>
      <c r="X38" s="50"/>
      <c r="Y38" s="50"/>
      <c r="Z38" s="51">
        <v>152</v>
      </c>
      <c r="AA38" s="52">
        <v>85</v>
      </c>
      <c r="AB38" s="53">
        <v>11</v>
      </c>
      <c r="AC38" s="46"/>
      <c r="AD38" s="42"/>
      <c r="AE38" s="42" t="s">
        <v>33</v>
      </c>
      <c r="AF38" s="42"/>
      <c r="AG38" s="47"/>
      <c r="AH38" s="38"/>
      <c r="AI38" s="10" t="str">
        <f>MID(tbl邀请[[#This Row],[链接]],1,67)</f>
        <v>https://www.xiaohongshu.com/discovery/item/5be3898d672e14461d56e8f9</v>
      </c>
      <c r="AJ38" s="39" t="s">
        <v>99</v>
      </c>
      <c r="AK38" s="10" t="e">
        <f>VLOOKUP(AJ38,[1]Sheet1!$A$2:$H$1417,3,FALSE)</f>
        <v>#N/A</v>
      </c>
      <c r="AL38" s="10" t="e">
        <f>VLOOKUP(AJ38,[1]Sheet1!$A$2:$H$1417,5,FALSE)</f>
        <v>#N/A</v>
      </c>
      <c r="AM38" s="10" t="e">
        <f>VLOOKUP(AJ38,[1]Sheet1!$A$2:$H$1417,7,FALSE)</f>
        <v>#N/A</v>
      </c>
      <c r="AN38" s="38"/>
      <c r="AO38" s="39"/>
      <c r="AP38" s="41"/>
      <c r="AQ38" s="41"/>
      <c r="AR38" s="54"/>
      <c r="AS38" s="42"/>
      <c r="AT38" s="42"/>
      <c r="AU38" s="42"/>
      <c r="AV38" s="42"/>
      <c r="AW38" s="42"/>
    </row>
    <row r="39" spans="4:49" ht="19.5" customHeight="1" x14ac:dyDescent="0.4">
      <c r="D39" s="27" t="s">
        <v>196</v>
      </c>
      <c r="E39" s="27" t="s">
        <v>197</v>
      </c>
      <c r="F39" s="44" t="s">
        <v>196</v>
      </c>
      <c r="G39" s="39" t="s">
        <v>245</v>
      </c>
      <c r="H39" s="45" t="s">
        <v>211</v>
      </c>
      <c r="I39" s="28"/>
      <c r="J39" s="29"/>
      <c r="K39" s="46"/>
      <c r="L39" s="42"/>
      <c r="M39" s="42"/>
      <c r="N39" s="42"/>
      <c r="O39" s="47"/>
      <c r="P39" s="48" t="s">
        <v>33</v>
      </c>
      <c r="Q39" s="36">
        <v>10</v>
      </c>
      <c r="R39" s="36">
        <v>4</v>
      </c>
      <c r="S39" s="36" t="s">
        <v>33</v>
      </c>
      <c r="T39" s="37">
        <v>1000</v>
      </c>
      <c r="U39" s="1" t="s">
        <v>100</v>
      </c>
      <c r="V39" s="49" t="s">
        <v>238</v>
      </c>
      <c r="W39" s="49"/>
      <c r="X39" s="50"/>
      <c r="Y39" s="50"/>
      <c r="Z39" s="51">
        <v>55</v>
      </c>
      <c r="AA39" s="52">
        <v>48</v>
      </c>
      <c r="AB39" s="53">
        <v>15</v>
      </c>
      <c r="AC39" s="46"/>
      <c r="AD39" s="42"/>
      <c r="AE39" s="42" t="s">
        <v>33</v>
      </c>
      <c r="AF39" s="42"/>
      <c r="AG39" s="47"/>
      <c r="AH39" s="38"/>
      <c r="AI39" s="10" t="str">
        <f>MID(tbl邀请[[#This Row],[链接]],1,67)</f>
        <v>https://www.xiaohongshu.com/discovery/item/5be3d488910cf63b550eb79c</v>
      </c>
      <c r="AJ39" s="39" t="s">
        <v>100</v>
      </c>
      <c r="AK39" s="10" t="e">
        <f>VLOOKUP(AJ39,[1]Sheet1!$A$2:$H$1417,3,FALSE)</f>
        <v>#N/A</v>
      </c>
      <c r="AL39" s="10" t="e">
        <f>VLOOKUP(AJ39,[1]Sheet1!$A$2:$H$1417,5,FALSE)</f>
        <v>#N/A</v>
      </c>
      <c r="AM39" s="10" t="e">
        <f>VLOOKUP(AJ39,[1]Sheet1!$A$2:$H$1417,7,FALSE)</f>
        <v>#N/A</v>
      </c>
      <c r="AN39" s="38"/>
      <c r="AO39" s="39"/>
      <c r="AP39" s="41"/>
      <c r="AQ39" s="41"/>
      <c r="AR39" s="54"/>
      <c r="AS39" s="42"/>
      <c r="AT39" s="42"/>
      <c r="AU39" s="42"/>
      <c r="AV39" s="42"/>
      <c r="AW39" s="42"/>
    </row>
    <row r="40" spans="4:49" ht="19.5" customHeight="1" x14ac:dyDescent="0.4">
      <c r="D40" s="27" t="s">
        <v>198</v>
      </c>
      <c r="E40" s="27" t="s">
        <v>199</v>
      </c>
      <c r="F40" s="44" t="s">
        <v>198</v>
      </c>
      <c r="G40" s="39" t="s">
        <v>113</v>
      </c>
      <c r="H40" s="45" t="s">
        <v>67</v>
      </c>
      <c r="I40" s="28"/>
      <c r="J40" s="29"/>
      <c r="K40" s="46"/>
      <c r="L40" s="42"/>
      <c r="M40" s="42"/>
      <c r="N40" s="42"/>
      <c r="O40" s="47"/>
      <c r="P40" s="48" t="s">
        <v>33</v>
      </c>
      <c r="Q40" s="36">
        <v>8</v>
      </c>
      <c r="R40" s="36">
        <v>7</v>
      </c>
      <c r="S40" s="36" t="s">
        <v>33</v>
      </c>
      <c r="T40" s="37">
        <v>700</v>
      </c>
      <c r="U40" s="1" t="s">
        <v>101</v>
      </c>
      <c r="V40" s="49" t="s">
        <v>239</v>
      </c>
      <c r="W40" s="49"/>
      <c r="X40" s="50"/>
      <c r="Y40" s="50"/>
      <c r="Z40" s="51">
        <v>9</v>
      </c>
      <c r="AA40" s="52">
        <v>4</v>
      </c>
      <c r="AB40" s="53">
        <v>3</v>
      </c>
      <c r="AC40" s="46"/>
      <c r="AD40" s="42"/>
      <c r="AE40" s="42" t="s">
        <v>33</v>
      </c>
      <c r="AF40" s="42"/>
      <c r="AG40" s="47"/>
      <c r="AH40" s="38"/>
      <c r="AI40" s="10" t="str">
        <f>MID(tbl邀请[[#This Row],[链接]],1,67)</f>
        <v>https://www.xiaohongshu.com/discovery/item/5be3fd4607ef1c65273cde5f</v>
      </c>
      <c r="AJ40" s="39" t="s">
        <v>101</v>
      </c>
      <c r="AK40" s="10" t="str">
        <f>VLOOKUP(AJ40,[1]Sheet1!$A$2:$H$1417,3,FALSE)</f>
        <v>豆豆不是豆</v>
      </c>
      <c r="AL40" s="10" t="str">
        <f>VLOOKUP(AJ40,[1]Sheet1!$A$2:$H$1417,5,FALSE)</f>
        <v>https://www.xiaohongshu.com/user/profile/592b8bf7a9b2ed7179791891</v>
      </c>
      <c r="AM40" s="10" t="str">
        <f>VLOOKUP(AJ40,[1]Sheet1!$A$2:$H$1417,7,FALSE)</f>
        <v>5.3万</v>
      </c>
      <c r="AN40" s="38"/>
      <c r="AO40" s="39"/>
      <c r="AP40" s="41"/>
      <c r="AQ40" s="41"/>
      <c r="AR40" s="54"/>
      <c r="AS40" s="42"/>
      <c r="AT40" s="42"/>
      <c r="AU40" s="42"/>
      <c r="AV40" s="42"/>
      <c r="AW40" s="42"/>
    </row>
    <row r="41" spans="4:49" ht="19.5" customHeight="1" x14ac:dyDescent="0.4">
      <c r="D41" s="57" t="s">
        <v>43</v>
      </c>
      <c r="E41" s="58"/>
      <c r="F41" s="1">
        <f>COUNTA(合作跟踪表!$F$3:$F$40)</f>
        <v>38</v>
      </c>
      <c r="G41" s="59">
        <f>SUBTOTAL(109,tbl邀请[小红书链接])</f>
        <v>0</v>
      </c>
      <c r="H41" s="60"/>
      <c r="I41" s="61">
        <f>SUM(tbl邀请[笔记报价])</f>
        <v>100</v>
      </c>
      <c r="J41" s="62"/>
      <c r="K41" s="62"/>
      <c r="L41" s="1">
        <f>COUNTA(合作跟踪表!$L$3:$L$40)</f>
        <v>1</v>
      </c>
      <c r="M41" s="63"/>
      <c r="N41" s="61">
        <f>SUM(tbl邀请[拍单金额])</f>
        <v>159</v>
      </c>
      <c r="O41" s="59"/>
      <c r="P41" s="1">
        <f>COUNTIF(合作跟踪表!$P$3:$P$40,"是")</f>
        <v>29</v>
      </c>
      <c r="Q41" s="59"/>
      <c r="R41" s="59"/>
      <c r="S41" s="1">
        <f>COUNTIF(合作跟踪表!$S$3:$S$40,"是")</f>
        <v>27</v>
      </c>
      <c r="T41" s="61">
        <f>SUM(tbl邀请[结算金额])</f>
        <v>34550</v>
      </c>
      <c r="U41" s="64"/>
      <c r="V41" s="64"/>
      <c r="W41" s="64"/>
      <c r="X41" s="64"/>
      <c r="Y41" s="64"/>
      <c r="Z41" s="65"/>
      <c r="AA41" s="65"/>
      <c r="AB41" s="65"/>
      <c r="AC41" s="26"/>
      <c r="AD41" s="26"/>
      <c r="AE41" s="58"/>
      <c r="AF41" s="26"/>
      <c r="AG41" s="58"/>
    </row>
    <row r="42" spans="4:49" ht="19.5" customHeight="1" x14ac:dyDescent="0.4"/>
    <row r="43" spans="4:49" ht="19.5" customHeight="1" x14ac:dyDescent="0.4"/>
    <row r="44" spans="4:49" ht="19.5" customHeight="1" x14ac:dyDescent="0.4"/>
    <row r="45" spans="4:49" ht="19.5" customHeight="1" x14ac:dyDescent="0.4"/>
    <row r="46" spans="4:49" ht="19.5" customHeight="1" x14ac:dyDescent="0.4"/>
    <row r="47" spans="4:49" ht="19.5" customHeight="1" x14ac:dyDescent="0.4"/>
    <row r="48" spans="4:49" ht="19.5" customHeight="1" x14ac:dyDescent="0.4"/>
    <row r="49" ht="19.5" customHeight="1" x14ac:dyDescent="0.4"/>
    <row r="50" ht="19.5" customHeight="1" x14ac:dyDescent="0.4"/>
    <row r="51" ht="19.5" customHeight="1" x14ac:dyDescent="0.4"/>
    <row r="52" ht="19.5" customHeight="1" x14ac:dyDescent="0.4"/>
    <row r="53" ht="19.5" customHeight="1" x14ac:dyDescent="0.4"/>
    <row r="54" ht="19.5" customHeight="1" x14ac:dyDescent="0.4"/>
    <row r="55" ht="19.5" customHeight="1" x14ac:dyDescent="0.4"/>
    <row r="56" ht="19.5" customHeight="1" x14ac:dyDescent="0.4"/>
    <row r="57" ht="19.5" customHeight="1" x14ac:dyDescent="0.4"/>
    <row r="58" ht="19.5" customHeight="1" x14ac:dyDescent="0.4"/>
    <row r="59" ht="19.5" customHeight="1" x14ac:dyDescent="0.4"/>
    <row r="60" ht="19.5" customHeight="1" x14ac:dyDescent="0.4"/>
    <row r="61" ht="19.5" customHeight="1" x14ac:dyDescent="0.4"/>
    <row r="62" ht="19.5" customHeight="1" x14ac:dyDescent="0.4"/>
    <row r="63" ht="19.5" customHeight="1" x14ac:dyDescent="0.4"/>
    <row r="64" ht="19.5" customHeight="1" x14ac:dyDescent="0.4"/>
    <row r="65" ht="19.5" customHeight="1" x14ac:dyDescent="0.4"/>
    <row r="66" ht="19.5" customHeight="1" x14ac:dyDescent="0.4"/>
    <row r="67" ht="19.5" customHeight="1" x14ac:dyDescent="0.4"/>
    <row r="68" ht="19.5" customHeight="1" x14ac:dyDescent="0.4"/>
    <row r="69" ht="19.5" customHeight="1" x14ac:dyDescent="0.4"/>
    <row r="70" ht="19.5" customHeight="1" x14ac:dyDescent="0.4"/>
    <row r="71" ht="19.5" customHeight="1" x14ac:dyDescent="0.4"/>
    <row r="72" ht="19.5" customHeight="1" x14ac:dyDescent="0.4"/>
    <row r="73" ht="19.5" customHeight="1" x14ac:dyDescent="0.4"/>
    <row r="74" ht="19.5" customHeight="1" x14ac:dyDescent="0.4"/>
    <row r="75" ht="19.5" customHeight="1" x14ac:dyDescent="0.4"/>
    <row r="76" ht="19.5" customHeight="1" x14ac:dyDescent="0.4"/>
    <row r="77" ht="19.5" customHeight="1" x14ac:dyDescent="0.4"/>
    <row r="78" ht="19.5" customHeight="1" x14ac:dyDescent="0.4"/>
    <row r="79" ht="19.5" customHeight="1" x14ac:dyDescent="0.4"/>
    <row r="80" ht="19.5" customHeight="1" x14ac:dyDescent="0.4"/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</sheetData>
  <autoFilter ref="AI3:AM40" xr:uid="{2336B5E4-4A8E-4D6E-ACCD-BE65478C0308}"/>
  <phoneticPr fontId="3" type="noConversion"/>
  <conditionalFormatting sqref="U3:U23">
    <cfRule type="duplicateValues" dxfId="66" priority="2"/>
  </conditionalFormatting>
  <conditionalFormatting sqref="V4:AD20">
    <cfRule type="duplicateValues" dxfId="65" priority="1"/>
  </conditionalFormatting>
  <conditionalFormatting sqref="F3:F40">
    <cfRule type="duplicateValues" dxfId="64" priority="9"/>
  </conditionalFormatting>
  <conditionalFormatting sqref="U24:U40">
    <cfRule type="duplicateValues" dxfId="63" priority="10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40 S3:S40" xr:uid="{00000000-0002-0000-0000-000000000000}">
      <formula1>"是,否"</formula1>
    </dataValidation>
    <dataValidation type="list" allowBlank="1" showInputMessage="1" showErrorMessage="1" sqref="AE3:AE40" xr:uid="{00000000-0002-0000-0000-000002000000}">
      <formula1>"是"</formula1>
    </dataValidation>
    <dataValidation type="list" allowBlank="1" showInputMessage="1" showErrorMessage="1" sqref="AF3:AF40" xr:uid="{00000000-0002-0000-0000-000005000000}">
      <formula1>"视频,图文"</formula1>
    </dataValidation>
    <dataValidation allowBlank="1" showInputMessage="1" showErrorMessage="1" prompt="公式自动计算" sqref="O3:O40" xr:uid="{00000000-0002-0000-0000-000006000000}"/>
    <dataValidation allowBlank="1" showInputMessage="1" showErrorMessage="1" prompt="直接输入拍单日期" sqref="L3:L40" xr:uid="{00000000-0002-0000-0000-000008000000}"/>
    <dataValidation errorStyle="information" allowBlank="1" showInputMessage="1" showErrorMessage="1" errorTitle="请下拉选择" error="请下拉选择" prompt="输入支付金额" sqref="T3:T40" xr:uid="{00000000-0002-0000-0000-000009000000}"/>
    <dataValidation type="list" allowBlank="1" showInputMessage="1" showErrorMessage="1" sqref="AD3:AD40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40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2021-04-01T09:17:21Z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