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s-c\Models\"/>
    </mc:Choice>
  </mc:AlternateContent>
  <xr:revisionPtr revIDLastSave="0" documentId="13_ncr:1_{39083950-E109-406D-9E54-272F5173EEB1}" xr6:coauthVersionLast="47" xr6:coauthVersionMax="47" xr10:uidLastSave="{00000000-0000-0000-0000-000000000000}"/>
  <bookViews>
    <workbookView xWindow="-28920" yWindow="-120" windowWidth="29040" windowHeight="15720" activeTab="2" xr2:uid="{FC0C9081-A75D-4766-A729-B939A9D07BD0}"/>
  </bookViews>
  <sheets>
    <sheet name="Main" sheetId="1" r:id="rId1"/>
    <sheet name="Model" sheetId="2" r:id="rId2"/>
    <sheet name="Formula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26" i="2" l="1"/>
  <c r="K25" i="2"/>
  <c r="H34" i="2"/>
  <c r="I34" i="2"/>
  <c r="J34" i="2"/>
  <c r="K34" i="2"/>
  <c r="G34" i="2"/>
  <c r="K24" i="2"/>
  <c r="H15" i="2"/>
  <c r="I15" i="2"/>
  <c r="J15" i="2"/>
  <c r="K15" i="2"/>
  <c r="G15" i="2"/>
  <c r="G11" i="2"/>
  <c r="G16" i="2" s="1"/>
  <c r="G18" i="2" s="1"/>
  <c r="G20" i="2" s="1"/>
  <c r="G21" i="2" s="1"/>
  <c r="H11" i="2"/>
  <c r="H27" i="2" s="1"/>
  <c r="I11" i="2"/>
  <c r="I27" i="2" s="1"/>
  <c r="J11" i="2"/>
  <c r="J27" i="2" s="1"/>
  <c r="K11" i="2"/>
  <c r="K27" i="2" s="1"/>
  <c r="C3" i="2"/>
  <c r="C4" i="2" s="1"/>
  <c r="F11" i="1"/>
  <c r="F9" i="1"/>
  <c r="F8" i="1"/>
  <c r="F7" i="1"/>
  <c r="F5" i="1"/>
  <c r="F6" i="1"/>
  <c r="K16" i="2" l="1"/>
  <c r="K18" i="2" s="1"/>
  <c r="K20" i="2" s="1"/>
  <c r="K21" i="2" s="1"/>
  <c r="J16" i="2"/>
  <c r="J18" i="2" s="1"/>
  <c r="J20" i="2" s="1"/>
  <c r="J21" i="2" s="1"/>
  <c r="I16" i="2"/>
  <c r="I18" i="2" s="1"/>
  <c r="I20" i="2" s="1"/>
  <c r="I21" i="2" s="1"/>
  <c r="H16" i="2"/>
  <c r="H18" i="2" s="1"/>
  <c r="H20" i="2" s="1"/>
  <c r="H21" i="2" s="1"/>
  <c r="G27" i="2"/>
  <c r="D3" i="2"/>
  <c r="D4" i="2" s="1"/>
  <c r="E3" i="2" l="1"/>
  <c r="F3" i="2" s="1"/>
  <c r="E4" i="2" l="1"/>
  <c r="G3" i="2"/>
  <c r="F4" i="2"/>
  <c r="H3" i="2" l="1"/>
  <c r="G4" i="2"/>
  <c r="I3" i="2" l="1"/>
  <c r="H4" i="2"/>
  <c r="J3" i="2" l="1"/>
  <c r="I4" i="2"/>
  <c r="K3" i="2" l="1"/>
  <c r="J4" i="2"/>
  <c r="L3" i="2" l="1"/>
  <c r="K4" i="2"/>
  <c r="M3" i="2" l="1"/>
  <c r="L4" i="2"/>
  <c r="N3" i="2" l="1"/>
  <c r="M4" i="2"/>
  <c r="O3" i="2" l="1"/>
  <c r="N4" i="2"/>
  <c r="P3" i="2" l="1"/>
  <c r="O4" i="2"/>
  <c r="Q3" i="2" l="1"/>
  <c r="P4" i="2"/>
  <c r="R3" i="2" l="1"/>
  <c r="Q4" i="2"/>
  <c r="S3" i="2" l="1"/>
  <c r="R4" i="2"/>
  <c r="T3" i="2" l="1"/>
  <c r="S4" i="2"/>
  <c r="U3" i="2" l="1"/>
  <c r="T4" i="2"/>
  <c r="V3" i="2" l="1"/>
  <c r="U4" i="2"/>
  <c r="W3" i="2" l="1"/>
  <c r="V4" i="2"/>
  <c r="X3" i="2" l="1"/>
  <c r="W4" i="2"/>
  <c r="Y3" i="2" l="1"/>
  <c r="X4" i="2"/>
  <c r="Z3" i="2" l="1"/>
  <c r="Y4" i="2"/>
</calcChain>
</file>

<file path=xl/sharedStrings.xml><?xml version="1.0" encoding="utf-8"?>
<sst xmlns="http://schemas.openxmlformats.org/spreadsheetml/2006/main" count="47" uniqueCount="47">
  <si>
    <t>Price</t>
  </si>
  <si>
    <t>Shares</t>
  </si>
  <si>
    <t>MC</t>
  </si>
  <si>
    <t>Cash</t>
  </si>
  <si>
    <t>Shares (in M)</t>
  </si>
  <si>
    <t>Debt</t>
  </si>
  <si>
    <t>Net Cash</t>
  </si>
  <si>
    <t>EV (Enterprise Value)</t>
  </si>
  <si>
    <t>EV = Value you are paying for the business itself.</t>
  </si>
  <si>
    <t xml:space="preserve"> We want to know how much we are really paying, but since cash is free money, we subtract it.</t>
  </si>
  <si>
    <t xml:space="preserve"> It subtracts cash, because that is free (comes included when you buy the company). Adds debt because we have to pay it eventually.</t>
  </si>
  <si>
    <t>Main</t>
  </si>
  <si>
    <t>Revenue</t>
  </si>
  <si>
    <t>Starting Year</t>
  </si>
  <si>
    <t>Gross Profit</t>
  </si>
  <si>
    <t>Statement of Income (in Millions)</t>
  </si>
  <si>
    <t>COGS =  Revenue - Gross Profit</t>
  </si>
  <si>
    <t>Gross profit = Revenue - COGS</t>
  </si>
  <si>
    <t>MC = Outstanding shares * Price</t>
  </si>
  <si>
    <t>EV = Market Cap + Debt - Cash</t>
  </si>
  <si>
    <t>EV = How much you're paying for the business itself</t>
  </si>
  <si>
    <t>Gross profit is the profit a company makes after deducting the costs associated with making and selling its products, or the costs associated with providing its services. Gross profit will appear on a company's income statement and can be calculated by subtracting the cost of goods sold (COGS) from revenue (sales).</t>
  </si>
  <si>
    <t>Cost of goods sold (COGS) refers to the direct costs of producing the goods sold by a company. This amount includes the cost of the materials and labor directly used to create the good. It excludes indirect expenses, such as distribution costs and sales force costs.</t>
  </si>
  <si>
    <t>Founded</t>
  </si>
  <si>
    <t>Q1 2022</t>
  </si>
  <si>
    <t>OpInc</t>
  </si>
  <si>
    <t>Research &amp; Development</t>
  </si>
  <si>
    <t>Sales &amp; Marketing</t>
  </si>
  <si>
    <t>General &amp; Administrative</t>
  </si>
  <si>
    <t>Operating Expenses</t>
  </si>
  <si>
    <t>Other</t>
  </si>
  <si>
    <t>Net Income</t>
  </si>
  <si>
    <t>Income before income taxes (pretax)</t>
  </si>
  <si>
    <t>Provision for income taxes (taxes)</t>
  </si>
  <si>
    <t>EPS (Earnings per Share)</t>
  </si>
  <si>
    <t>COGS (Cost of revenues)</t>
  </si>
  <si>
    <t>Gross Margin</t>
  </si>
  <si>
    <t>Revenue Growth</t>
  </si>
  <si>
    <t>Cash Flow from Operations (CFFO)</t>
  </si>
  <si>
    <t>Free Cash Flow (FCF)</t>
  </si>
  <si>
    <t>CapEx</t>
  </si>
  <si>
    <t>Other Bets</t>
  </si>
  <si>
    <t>Cloud</t>
  </si>
  <si>
    <t>Services</t>
  </si>
  <si>
    <t>FX (hedging gains)</t>
  </si>
  <si>
    <t>Services Growth</t>
  </si>
  <si>
    <t>Cloud Growth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</si>
</sst>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&lt;999950]\ 0.0,&quot;K&quot;;[&lt;999950000]0.0,,&quot;M&quot;;0.0,,,&quot;B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theme="0" tint="-0.34998626667073579"/>
      </top>
      <bottom/>
      <diagonal/>
    </border>
    <border>
      <left style="medium">
        <color theme="0" tint="-0.24994659260841701"/>
      </left>
      <right/>
      <top/>
      <bottom/>
      <diagonal/>
    </border>
    <border>
      <left style="medium">
        <color theme="0" tint="-0.24994659260841701"/>
      </left>
      <right/>
      <top style="medium">
        <color theme="0" tint="-0.34998626667073579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21">
    <xf numFmtId="0" fontId="0" fillId="0" borderId="0" xfId="0"/>
    <xf numFmtId="4" fontId="0" fillId="0" borderId="0" xfId="0" applyNumberFormat="1"/>
    <xf numFmtId="3" fontId="0" fillId="0" borderId="0" xfId="0" applyNumberFormat="1"/>
    <xf numFmtId="164" fontId="0" fillId="0" borderId="0" xfId="0" applyNumberFormat="1"/>
    <xf numFmtId="0" fontId="2" fillId="0" borderId="0" xfId="0" applyFont="1"/>
    <xf numFmtId="0" fontId="3" fillId="0" borderId="0" xfId="2"/>
    <xf numFmtId="14" fontId="0" fillId="0" borderId="0" xfId="0" applyNumberFormat="1"/>
    <xf numFmtId="0" fontId="0" fillId="0" borderId="1" xfId="0" applyBorder="1"/>
    <xf numFmtId="0" fontId="0" fillId="0" borderId="2" xfId="0" applyBorder="1"/>
    <xf numFmtId="14" fontId="0" fillId="0" borderId="2" xfId="0" applyNumberFormat="1" applyBorder="1"/>
    <xf numFmtId="0" fontId="2" fillId="0" borderId="2" xfId="0" applyFont="1" applyBorder="1"/>
    <xf numFmtId="3" fontId="0" fillId="0" borderId="3" xfId="0" applyNumberFormat="1" applyBorder="1"/>
    <xf numFmtId="3" fontId="0" fillId="0" borderId="1" xfId="0" applyNumberFormat="1" applyBorder="1"/>
    <xf numFmtId="3" fontId="0" fillId="0" borderId="2" xfId="0" applyNumberFormat="1" applyBorder="1"/>
    <xf numFmtId="0" fontId="2" fillId="0" borderId="1" xfId="0" applyFont="1" applyBorder="1"/>
    <xf numFmtId="9" fontId="0" fillId="0" borderId="0" xfId="1" applyFont="1"/>
    <xf numFmtId="3" fontId="2" fillId="0" borderId="1" xfId="0" applyNumberFormat="1" applyFont="1" applyBorder="1"/>
    <xf numFmtId="0" fontId="0" fillId="0" borderId="0" xfId="0" applyFont="1"/>
    <xf numFmtId="9" fontId="2" fillId="0" borderId="0" xfId="1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 wrapText="1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1A933-C108-49C5-8CD8-009DD3887515}">
  <dimension ref="E1:J12"/>
  <sheetViews>
    <sheetView workbookViewId="0">
      <selection activeCell="E5" sqref="E5"/>
    </sheetView>
  </sheetViews>
  <sheetFormatPr defaultRowHeight="15" x14ac:dyDescent="0.25"/>
  <cols>
    <col min="5" max="5" width="20.140625" bestFit="1" customWidth="1"/>
    <col min="6" max="6" width="15.7109375" bestFit="1" customWidth="1"/>
    <col min="7" max="7" width="10" bestFit="1" customWidth="1"/>
  </cols>
  <sheetData>
    <row r="1" spans="5:10" x14ac:dyDescent="0.25">
      <c r="J1" s="4" t="s">
        <v>8</v>
      </c>
    </row>
    <row r="2" spans="5:10" x14ac:dyDescent="0.25">
      <c r="J2" t="s">
        <v>10</v>
      </c>
    </row>
    <row r="3" spans="5:10" x14ac:dyDescent="0.25">
      <c r="E3" s="19" t="s">
        <v>24</v>
      </c>
      <c r="F3" s="19"/>
      <c r="J3" t="s">
        <v>9</v>
      </c>
    </row>
    <row r="4" spans="5:10" x14ac:dyDescent="0.25">
      <c r="E4" t="s">
        <v>0</v>
      </c>
      <c r="F4" s="1">
        <v>2207.85</v>
      </c>
    </row>
    <row r="5" spans="5:10" x14ac:dyDescent="0.25">
      <c r="E5" t="s">
        <v>4</v>
      </c>
      <c r="F5" s="3">
        <f>667551*1000</f>
        <v>667551000</v>
      </c>
    </row>
    <row r="6" spans="5:10" x14ac:dyDescent="0.25">
      <c r="E6" t="s">
        <v>2</v>
      </c>
      <c r="F6" s="3">
        <f>F4*F5</f>
        <v>1473852475350</v>
      </c>
    </row>
    <row r="7" spans="5:10" x14ac:dyDescent="0.25">
      <c r="E7" t="s">
        <v>3</v>
      </c>
      <c r="F7" s="3">
        <f>(133970+30544)*1000000</f>
        <v>164514000000</v>
      </c>
    </row>
    <row r="8" spans="5:10" x14ac:dyDescent="0.25">
      <c r="E8" t="s">
        <v>5</v>
      </c>
      <c r="F8" s="3">
        <f>(14791)*1000000</f>
        <v>14791000000</v>
      </c>
    </row>
    <row r="9" spans="5:10" x14ac:dyDescent="0.25">
      <c r="E9" t="s">
        <v>7</v>
      </c>
      <c r="F9" s="3">
        <f>F6-F7+F8</f>
        <v>1324129475350</v>
      </c>
    </row>
    <row r="11" spans="5:10" x14ac:dyDescent="0.25">
      <c r="E11" t="s">
        <v>6</v>
      </c>
      <c r="F11" s="3">
        <f>F7-F8</f>
        <v>149723000000</v>
      </c>
    </row>
    <row r="12" spans="5:10" x14ac:dyDescent="0.25">
      <c r="E12" s="4" t="s">
        <v>23</v>
      </c>
      <c r="F12">
        <v>1998</v>
      </c>
    </row>
  </sheetData>
  <mergeCells count="1">
    <mergeCell ref="E3:F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AFB5B-2715-4E63-B082-22ADB8EA1A1D}">
  <dimension ref="A1:Z34"/>
  <sheetViews>
    <sheetView workbookViewId="0">
      <selection activeCell="B1" sqref="B1"/>
    </sheetView>
  </sheetViews>
  <sheetFormatPr defaultRowHeight="15" x14ac:dyDescent="0.25"/>
  <cols>
    <col min="2" max="2" width="34.5703125" bestFit="1" customWidth="1"/>
    <col min="3" max="3" width="12.140625" style="8" bestFit="1" customWidth="1"/>
    <col min="6" max="6" width="9.7109375" bestFit="1" customWidth="1"/>
    <col min="8" max="10" width="9.140625" hidden="1" customWidth="1"/>
  </cols>
  <sheetData>
    <row r="1" spans="1:26" x14ac:dyDescent="0.25">
      <c r="A1" s="5" t="s">
        <v>11</v>
      </c>
      <c r="C1" s="10" t="s">
        <v>13</v>
      </c>
      <c r="D1" s="4">
        <v>2020</v>
      </c>
    </row>
    <row r="3" spans="1:26" hidden="1" x14ac:dyDescent="0.25">
      <c r="C3" s="9">
        <f>(DATE(D1,1,1))</f>
        <v>43831</v>
      </c>
      <c r="D3" s="6">
        <f>(EDATE(C3,3))</f>
        <v>43922</v>
      </c>
      <c r="E3" s="6">
        <f t="shared" ref="E3:Z3" si="0">EDATE(D3,3)</f>
        <v>44013</v>
      </c>
      <c r="F3" s="6">
        <f t="shared" si="0"/>
        <v>44105</v>
      </c>
      <c r="G3" s="6">
        <f t="shared" si="0"/>
        <v>44197</v>
      </c>
      <c r="H3" s="6">
        <f t="shared" si="0"/>
        <v>44287</v>
      </c>
      <c r="I3" s="6">
        <f t="shared" si="0"/>
        <v>44378</v>
      </c>
      <c r="J3" s="6">
        <f t="shared" si="0"/>
        <v>44470</v>
      </c>
      <c r="K3" s="6">
        <f t="shared" si="0"/>
        <v>44562</v>
      </c>
      <c r="L3" s="6">
        <f t="shared" si="0"/>
        <v>44652</v>
      </c>
      <c r="M3" s="6">
        <f t="shared" si="0"/>
        <v>44743</v>
      </c>
      <c r="N3" s="6">
        <f t="shared" si="0"/>
        <v>44835</v>
      </c>
      <c r="O3" s="6">
        <f t="shared" si="0"/>
        <v>44927</v>
      </c>
      <c r="P3" s="6">
        <f t="shared" si="0"/>
        <v>45017</v>
      </c>
      <c r="Q3" s="6">
        <f t="shared" si="0"/>
        <v>45108</v>
      </c>
      <c r="R3" s="6">
        <f t="shared" si="0"/>
        <v>45200</v>
      </c>
      <c r="S3" s="6">
        <f t="shared" si="0"/>
        <v>45292</v>
      </c>
      <c r="T3" s="6">
        <f t="shared" si="0"/>
        <v>45383</v>
      </c>
      <c r="U3" s="6">
        <f t="shared" si="0"/>
        <v>45474</v>
      </c>
      <c r="V3" s="6">
        <f t="shared" si="0"/>
        <v>45566</v>
      </c>
      <c r="W3" s="6">
        <f t="shared" si="0"/>
        <v>45658</v>
      </c>
      <c r="X3" s="6">
        <f t="shared" si="0"/>
        <v>45748</v>
      </c>
      <c r="Y3" s="6">
        <f t="shared" si="0"/>
        <v>45839</v>
      </c>
      <c r="Z3" s="6">
        <f t="shared" si="0"/>
        <v>45931</v>
      </c>
    </row>
    <row r="4" spans="1:26" x14ac:dyDescent="0.25">
      <c r="B4" s="4" t="s">
        <v>15</v>
      </c>
      <c r="C4" s="8" t="str">
        <f>"Q"&amp;INT((MONTH(C3)+2)/3)&amp;"-"&amp;YEAR(C3)</f>
        <v>Q1-2020</v>
      </c>
      <c r="D4" t="str">
        <f t="shared" ref="D4:Y4" si="1">"Q"&amp;INT((MONTH(D3)+2)/3)&amp;"-"&amp;YEAR(D3)</f>
        <v>Q2-2020</v>
      </c>
      <c r="E4" t="str">
        <f t="shared" si="1"/>
        <v>Q3-2020</v>
      </c>
      <c r="F4" t="str">
        <f t="shared" si="1"/>
        <v>Q4-2020</v>
      </c>
      <c r="G4" t="str">
        <f t="shared" si="1"/>
        <v>Q1-2021</v>
      </c>
      <c r="H4" t="str">
        <f t="shared" si="1"/>
        <v>Q2-2021</v>
      </c>
      <c r="I4" t="str">
        <f t="shared" si="1"/>
        <v>Q3-2021</v>
      </c>
      <c r="J4" t="str">
        <f t="shared" si="1"/>
        <v>Q4-2021</v>
      </c>
      <c r="K4" t="str">
        <f t="shared" si="1"/>
        <v>Q1-2022</v>
      </c>
      <c r="L4" t="str">
        <f t="shared" si="1"/>
        <v>Q2-2022</v>
      </c>
      <c r="M4" t="str">
        <f t="shared" si="1"/>
        <v>Q3-2022</v>
      </c>
      <c r="N4" t="str">
        <f t="shared" si="1"/>
        <v>Q4-2022</v>
      </c>
      <c r="O4" t="str">
        <f t="shared" si="1"/>
        <v>Q1-2023</v>
      </c>
      <c r="P4" t="str">
        <f t="shared" si="1"/>
        <v>Q2-2023</v>
      </c>
      <c r="Q4" t="str">
        <f t="shared" si="1"/>
        <v>Q3-2023</v>
      </c>
      <c r="R4" t="str">
        <f t="shared" si="1"/>
        <v>Q4-2023</v>
      </c>
      <c r="S4" t="str">
        <f t="shared" si="1"/>
        <v>Q1-2024</v>
      </c>
      <c r="T4" t="str">
        <f t="shared" si="1"/>
        <v>Q2-2024</v>
      </c>
      <c r="U4" t="str">
        <f t="shared" si="1"/>
        <v>Q3-2024</v>
      </c>
      <c r="V4" t="str">
        <f t="shared" si="1"/>
        <v>Q4-2024</v>
      </c>
      <c r="W4" t="str">
        <f t="shared" si="1"/>
        <v>Q1-2025</v>
      </c>
      <c r="X4" t="str">
        <f t="shared" si="1"/>
        <v>Q2-2025</v>
      </c>
      <c r="Y4" t="str">
        <f t="shared" si="1"/>
        <v>Q3-2025</v>
      </c>
    </row>
    <row r="5" spans="1:26" x14ac:dyDescent="0.25">
      <c r="B5" s="17" t="s">
        <v>44</v>
      </c>
      <c r="G5" s="2">
        <v>-109</v>
      </c>
      <c r="H5" s="2"/>
      <c r="I5" s="2"/>
      <c r="J5" s="2"/>
      <c r="K5" s="2">
        <v>278</v>
      </c>
    </row>
    <row r="6" spans="1:26" x14ac:dyDescent="0.25">
      <c r="B6" s="17" t="s">
        <v>41</v>
      </c>
      <c r="G6" s="2">
        <v>198</v>
      </c>
      <c r="H6" s="2"/>
      <c r="I6" s="2"/>
      <c r="J6" s="2"/>
      <c r="K6" s="2">
        <v>440</v>
      </c>
    </row>
    <row r="7" spans="1:26" x14ac:dyDescent="0.25">
      <c r="B7" s="17" t="s">
        <v>42</v>
      </c>
      <c r="G7" s="2">
        <v>4047</v>
      </c>
      <c r="H7" s="2"/>
      <c r="I7" s="2"/>
      <c r="J7" s="2"/>
      <c r="K7" s="2">
        <v>5821</v>
      </c>
    </row>
    <row r="8" spans="1:26" ht="15.75" thickBot="1" x14ac:dyDescent="0.3">
      <c r="B8" s="17" t="s">
        <v>43</v>
      </c>
      <c r="G8" s="2">
        <v>51178</v>
      </c>
      <c r="H8" s="2"/>
      <c r="I8" s="2"/>
      <c r="J8" s="2"/>
      <c r="K8" s="2">
        <v>61472</v>
      </c>
    </row>
    <row r="9" spans="1:26" s="7" customFormat="1" x14ac:dyDescent="0.25">
      <c r="B9" s="14" t="s">
        <v>12</v>
      </c>
      <c r="C9" s="11"/>
      <c r="D9" s="12"/>
      <c r="E9" s="12"/>
      <c r="F9" s="12"/>
      <c r="G9" s="16">
        <v>55314</v>
      </c>
      <c r="H9" s="16"/>
      <c r="I9" s="16"/>
      <c r="J9" s="16"/>
      <c r="K9" s="16">
        <v>68011</v>
      </c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</row>
    <row r="10" spans="1:26" x14ac:dyDescent="0.25">
      <c r="B10" t="s">
        <v>35</v>
      </c>
      <c r="C10" s="13"/>
      <c r="D10" s="2"/>
      <c r="E10" s="2"/>
      <c r="F10" s="2"/>
      <c r="G10" s="2">
        <v>24103</v>
      </c>
      <c r="H10" s="2"/>
      <c r="I10" s="2"/>
      <c r="J10" s="2"/>
      <c r="K10" s="2">
        <v>29599</v>
      </c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6" x14ac:dyDescent="0.25">
      <c r="B11" t="s">
        <v>14</v>
      </c>
      <c r="G11" s="2">
        <f>IFERROR( G9-G10,"")</f>
        <v>31211</v>
      </c>
      <c r="H11" s="2">
        <f t="shared" ref="H11:K11" si="2">IFERROR( H9-H10,"")</f>
        <v>0</v>
      </c>
      <c r="I11" s="2">
        <f t="shared" si="2"/>
        <v>0</v>
      </c>
      <c r="J11" s="2">
        <f t="shared" si="2"/>
        <v>0</v>
      </c>
      <c r="K11" s="2">
        <f t="shared" si="2"/>
        <v>38412</v>
      </c>
    </row>
    <row r="12" spans="1:26" x14ac:dyDescent="0.25">
      <c r="B12" t="s">
        <v>26</v>
      </c>
      <c r="G12">
        <v>7485</v>
      </c>
      <c r="K12">
        <v>9119</v>
      </c>
    </row>
    <row r="13" spans="1:26" x14ac:dyDescent="0.25">
      <c r="B13" t="s">
        <v>27</v>
      </c>
      <c r="G13" s="2">
        <v>4516</v>
      </c>
      <c r="K13" s="2">
        <v>5825</v>
      </c>
    </row>
    <row r="14" spans="1:26" x14ac:dyDescent="0.25">
      <c r="B14" t="s">
        <v>28</v>
      </c>
      <c r="G14" s="2">
        <v>2773</v>
      </c>
      <c r="K14" s="2">
        <v>3374</v>
      </c>
    </row>
    <row r="15" spans="1:26" x14ac:dyDescent="0.25">
      <c r="B15" t="s">
        <v>29</v>
      </c>
      <c r="G15" s="2">
        <f>SUM(G12:G14)</f>
        <v>14774</v>
      </c>
      <c r="H15" s="2">
        <f t="shared" ref="H15:K15" si="3">SUM(H12:H14)</f>
        <v>0</v>
      </c>
      <c r="I15" s="2">
        <f t="shared" si="3"/>
        <v>0</v>
      </c>
      <c r="J15" s="2">
        <f t="shared" si="3"/>
        <v>0</v>
      </c>
      <c r="K15" s="2">
        <f t="shared" si="3"/>
        <v>18318</v>
      </c>
      <c r="L15" s="2"/>
      <c r="M15" s="2"/>
      <c r="N15" s="2"/>
      <c r="O15" s="2"/>
      <c r="P15" s="2"/>
      <c r="Q15" s="2"/>
      <c r="R15" s="2"/>
    </row>
    <row r="16" spans="1:26" x14ac:dyDescent="0.25">
      <c r="B16" t="s">
        <v>25</v>
      </c>
      <c r="G16" s="2">
        <f t="shared" ref="G16:J16" si="4">G11-G15</f>
        <v>16437</v>
      </c>
      <c r="H16" s="2">
        <f t="shared" si="4"/>
        <v>0</v>
      </c>
      <c r="I16" s="2">
        <f t="shared" si="4"/>
        <v>0</v>
      </c>
      <c r="J16" s="2">
        <f t="shared" si="4"/>
        <v>0</v>
      </c>
      <c r="K16" s="2">
        <f>K11-K15</f>
        <v>20094</v>
      </c>
    </row>
    <row r="17" spans="2:11" x14ac:dyDescent="0.25">
      <c r="B17" t="s">
        <v>30</v>
      </c>
      <c r="G17" s="2">
        <v>4846</v>
      </c>
      <c r="K17" s="2">
        <v>-1160</v>
      </c>
    </row>
    <row r="18" spans="2:11" x14ac:dyDescent="0.25">
      <c r="B18" t="s">
        <v>32</v>
      </c>
      <c r="G18" s="2">
        <f>G16+G17</f>
        <v>21283</v>
      </c>
      <c r="H18" s="2">
        <f t="shared" ref="H18:K18" si="5">H16+H17</f>
        <v>0</v>
      </c>
      <c r="I18" s="2">
        <f t="shared" si="5"/>
        <v>0</v>
      </c>
      <c r="J18" s="2">
        <f t="shared" si="5"/>
        <v>0</v>
      </c>
      <c r="K18" s="2">
        <f t="shared" si="5"/>
        <v>18934</v>
      </c>
    </row>
    <row r="19" spans="2:11" x14ac:dyDescent="0.25">
      <c r="B19" t="s">
        <v>33</v>
      </c>
      <c r="G19">
        <v>3353</v>
      </c>
      <c r="K19">
        <v>2498</v>
      </c>
    </row>
    <row r="20" spans="2:11" x14ac:dyDescent="0.25">
      <c r="B20" t="s">
        <v>31</v>
      </c>
      <c r="G20" s="2">
        <f>G18-G19</f>
        <v>17930</v>
      </c>
      <c r="H20" s="2">
        <f t="shared" ref="H20:K20" si="6">H18-H19</f>
        <v>0</v>
      </c>
      <c r="I20" s="2">
        <f t="shared" si="6"/>
        <v>0</v>
      </c>
      <c r="J20" s="2">
        <f t="shared" si="6"/>
        <v>0</v>
      </c>
      <c r="K20" s="2">
        <f t="shared" si="6"/>
        <v>16436</v>
      </c>
    </row>
    <row r="21" spans="2:11" x14ac:dyDescent="0.25">
      <c r="B21" s="4" t="s">
        <v>34</v>
      </c>
      <c r="G21">
        <f t="shared" ref="G21:J21" si="7">IFERROR( G20/G22,"")</f>
        <v>26.287585896482916</v>
      </c>
      <c r="H21" t="str">
        <f t="shared" si="7"/>
        <v/>
      </c>
      <c r="I21" t="str">
        <f t="shared" si="7"/>
        <v/>
      </c>
      <c r="J21" t="str">
        <f t="shared" si="7"/>
        <v/>
      </c>
      <c r="K21">
        <f>IFERROR( K20/K22,"")</f>
        <v>24.621339792764896</v>
      </c>
    </row>
    <row r="22" spans="2:11" x14ac:dyDescent="0.25">
      <c r="B22" t="s">
        <v>1</v>
      </c>
      <c r="G22">
        <v>682.07100000000003</v>
      </c>
      <c r="K22">
        <v>667.55100000000004</v>
      </c>
    </row>
    <row r="24" spans="2:11" x14ac:dyDescent="0.25">
      <c r="B24" s="4" t="s">
        <v>37</v>
      </c>
      <c r="C24" s="10"/>
      <c r="D24" s="4"/>
      <c r="E24" s="4"/>
      <c r="F24" s="4"/>
      <c r="G24" s="4"/>
      <c r="H24" s="4"/>
      <c r="I24" s="4"/>
      <c r="J24" s="4"/>
      <c r="K24" s="18">
        <f>K9/G9-1</f>
        <v>0.22954405756228069</v>
      </c>
    </row>
    <row r="25" spans="2:11" x14ac:dyDescent="0.25">
      <c r="B25" t="s">
        <v>45</v>
      </c>
      <c r="K25" s="15">
        <f>K8/G8-1</f>
        <v>0.20114111532299028</v>
      </c>
    </row>
    <row r="26" spans="2:11" x14ac:dyDescent="0.25">
      <c r="B26" t="s">
        <v>46</v>
      </c>
      <c r="K26" s="15">
        <f>K7/G7-1</f>
        <v>0.4383493946132937</v>
      </c>
    </row>
    <row r="27" spans="2:11" x14ac:dyDescent="0.25">
      <c r="B27" t="s">
        <v>36</v>
      </c>
      <c r="G27" s="15">
        <f>IFERROR( G11/G9,"")</f>
        <v>0.56425136493473627</v>
      </c>
      <c r="H27" s="15" t="str">
        <f t="shared" ref="H27:K27" si="8">IFERROR( H11/H9,"")</f>
        <v/>
      </c>
      <c r="I27" s="15" t="str">
        <f t="shared" si="8"/>
        <v/>
      </c>
      <c r="J27" s="15" t="str">
        <f t="shared" si="8"/>
        <v/>
      </c>
      <c r="K27" s="15">
        <f t="shared" si="8"/>
        <v>0.5647909896928438</v>
      </c>
    </row>
    <row r="32" spans="2:11" x14ac:dyDescent="0.25">
      <c r="B32" t="s">
        <v>38</v>
      </c>
      <c r="G32" s="2">
        <v>19289</v>
      </c>
      <c r="H32" s="2"/>
      <c r="I32" s="2"/>
      <c r="J32" s="2"/>
      <c r="K32" s="2">
        <v>25106</v>
      </c>
    </row>
    <row r="33" spans="2:11" x14ac:dyDescent="0.25">
      <c r="B33" t="s">
        <v>40</v>
      </c>
      <c r="G33" s="2">
        <v>-5942</v>
      </c>
      <c r="H33" s="2"/>
      <c r="I33" s="2"/>
      <c r="J33" s="2"/>
      <c r="K33" s="2">
        <v>-9786</v>
      </c>
    </row>
    <row r="34" spans="2:11" x14ac:dyDescent="0.25">
      <c r="B34" t="s">
        <v>39</v>
      </c>
      <c r="G34" s="2">
        <f>G32+G33</f>
        <v>13347</v>
      </c>
      <c r="H34" s="2">
        <f t="shared" ref="H34:K34" si="9">H32+H33</f>
        <v>0</v>
      </c>
      <c r="I34" s="2">
        <f t="shared" si="9"/>
        <v>0</v>
      </c>
      <c r="J34" s="2">
        <f t="shared" si="9"/>
        <v>0</v>
      </c>
      <c r="K34" s="2">
        <f t="shared" si="9"/>
        <v>15320</v>
      </c>
    </row>
  </sheetData>
  <hyperlinks>
    <hyperlink ref="A1" location="Main!A1" display="Main" xr:uid="{70444B2B-6B0C-480A-A7D1-10980D089C5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A4E8D-667C-4737-A22D-97EBDDE12299}">
  <dimension ref="A1:T6"/>
  <sheetViews>
    <sheetView tabSelected="1" workbookViewId="0">
      <selection activeCell="Q10" sqref="Q10"/>
    </sheetView>
  </sheetViews>
  <sheetFormatPr defaultRowHeight="15" x14ac:dyDescent="0.25"/>
  <sheetData>
    <row r="1" spans="1:20" ht="27.75" customHeight="1" x14ac:dyDescent="0.25">
      <c r="A1" t="s">
        <v>17</v>
      </c>
      <c r="F1" s="20" t="s">
        <v>21</v>
      </c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</row>
    <row r="2" spans="1:20" ht="32.25" customHeight="1" x14ac:dyDescent="0.25">
      <c r="A2" t="s">
        <v>16</v>
      </c>
      <c r="F2" s="20" t="s">
        <v>22</v>
      </c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</row>
    <row r="3" spans="1:20" ht="32.25" customHeight="1" x14ac:dyDescent="0.25"/>
    <row r="5" spans="1:20" x14ac:dyDescent="0.25">
      <c r="A5" t="s">
        <v>18</v>
      </c>
    </row>
    <row r="6" spans="1:20" x14ac:dyDescent="0.25">
      <c r="A6" t="s">
        <v>19</v>
      </c>
      <c r="F6" t="s">
        <v>20</v>
      </c>
    </row>
  </sheetData>
  <mergeCells count="2">
    <mergeCell ref="F1:T1"/>
    <mergeCell ref="F2:T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Model</vt:lpstr>
      <vt:lpstr>Formulas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Pacheco</dc:creator>
  <cp:lastModifiedBy>Gustavo Pacheco</cp:lastModifiedBy>
  <dcterms:created xsi:type="dcterms:W3CDTF">2022-08-05T00:26:06Z</dcterms:created>
  <dcterms:modified xsi:type="dcterms:W3CDTF">2022-08-05T18:41:18Z</dcterms:modified>
</cp:coreProperties>
</file>