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-c\Models\"/>
    </mc:Choice>
  </mc:AlternateContent>
  <xr:revisionPtr revIDLastSave="0" documentId="13_ncr:1_{9DB830A0-8E3A-4A60-9E5D-A523FE49137F}" xr6:coauthVersionLast="47" xr6:coauthVersionMax="47" xr10:uidLastSave="{00000000-0000-0000-0000-000000000000}"/>
  <bookViews>
    <workbookView xWindow="-28920" yWindow="-120" windowWidth="29040" windowHeight="15720" activeTab="3" xr2:uid="{7C0A4711-C170-4708-A88B-4ECCC81C6516}"/>
  </bookViews>
  <sheets>
    <sheet name="DCF" sheetId="2" r:id="rId1"/>
    <sheet name="Notes" sheetId="7" r:id="rId2"/>
    <sheet name="Financials" sheetId="6" r:id="rId3"/>
    <sheet name="IS (Template from FactSet)" sheetId="1" r:id="rId4"/>
    <sheet name="CFS (Incomplete FactSet)" sheetId="4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0" i="2" l="1"/>
  <c r="E14" i="2"/>
  <c r="F14" i="2" s="1"/>
  <c r="G14" i="2" s="1"/>
  <c r="H14" i="2" s="1"/>
  <c r="I14" i="2" s="1"/>
  <c r="J14" i="2" s="1"/>
  <c r="K14" i="2" s="1"/>
  <c r="L14" i="2" s="1"/>
  <c r="M14" i="2" s="1"/>
  <c r="N14" i="2" s="1"/>
  <c r="B7" i="1"/>
  <c r="C7" i="1" s="1"/>
  <c r="D7" i="1" s="1"/>
  <c r="E7" i="1" s="1"/>
  <c r="F7" i="1" s="1"/>
  <c r="G7" i="1" s="1"/>
  <c r="H7" i="1" s="1"/>
  <c r="I7" i="1" s="1"/>
  <c r="J7" i="1" s="1"/>
  <c r="K7" i="1" s="1"/>
  <c r="F16" i="2"/>
  <c r="G16" i="2" s="1"/>
  <c r="H16" i="2" s="1"/>
  <c r="I16" i="2" s="1"/>
  <c r="J16" i="2" s="1"/>
  <c r="K16" i="2" s="1"/>
  <c r="L16" i="2" s="1"/>
  <c r="M16" i="2" s="1"/>
  <c r="N16" i="2" s="1"/>
  <c r="O16" i="2" s="1"/>
  <c r="P16" i="2" s="1"/>
  <c r="Q16" i="2" s="1"/>
  <c r="Q37" i="2" s="1"/>
  <c r="E17" i="2"/>
  <c r="F17" i="2"/>
  <c r="E20" i="2"/>
  <c r="F20" i="2"/>
  <c r="E23" i="2"/>
  <c r="F23" i="2"/>
  <c r="F33" i="2" s="1"/>
  <c r="F26" i="2"/>
  <c r="G26" i="2" s="1"/>
  <c r="H26" i="2" s="1"/>
  <c r="I26" i="2" s="1"/>
  <c r="J26" i="2" s="1"/>
  <c r="K26" i="2" s="1"/>
  <c r="L26" i="2" s="1"/>
  <c r="M26" i="2" s="1"/>
  <c r="N26" i="2" s="1"/>
  <c r="O26" i="2" s="1"/>
  <c r="P26" i="2" s="1"/>
  <c r="Q26" i="2" s="1"/>
  <c r="E63" i="2"/>
  <c r="E37" i="2"/>
  <c r="N45" i="2"/>
  <c r="N42" i="2"/>
  <c r="N38" i="2"/>
  <c r="N23" i="2"/>
  <c r="N20" i="2"/>
  <c r="N17" i="2"/>
  <c r="M45" i="2"/>
  <c r="L45" i="2"/>
  <c r="K45" i="2"/>
  <c r="L58" i="2" s="1"/>
  <c r="J45" i="2"/>
  <c r="K58" i="2" s="1"/>
  <c r="I45" i="2"/>
  <c r="J58" i="2" s="1"/>
  <c r="H45" i="2"/>
  <c r="G45" i="2"/>
  <c r="H58" i="2" s="1"/>
  <c r="F45" i="2"/>
  <c r="E45" i="2"/>
  <c r="F58" i="2" s="1"/>
  <c r="M42" i="2"/>
  <c r="L42" i="2"/>
  <c r="K42" i="2"/>
  <c r="L55" i="2" s="1"/>
  <c r="J42" i="2"/>
  <c r="K55" i="2" s="1"/>
  <c r="I42" i="2"/>
  <c r="H42" i="2"/>
  <c r="I55" i="2" s="1"/>
  <c r="G42" i="2"/>
  <c r="H55" i="2" s="1"/>
  <c r="F42" i="2"/>
  <c r="E42" i="2"/>
  <c r="F38" i="2"/>
  <c r="G38" i="2"/>
  <c r="H38" i="2"/>
  <c r="I38" i="2"/>
  <c r="J38" i="2"/>
  <c r="K51" i="2" s="1"/>
  <c r="K38" i="2"/>
  <c r="L38" i="2"/>
  <c r="M38" i="2"/>
  <c r="E38" i="2"/>
  <c r="G23" i="2"/>
  <c r="H23" i="2"/>
  <c r="I23" i="2"/>
  <c r="J23" i="2"/>
  <c r="K23" i="2"/>
  <c r="L23" i="2"/>
  <c r="M23" i="2"/>
  <c r="X23" i="6"/>
  <c r="W23" i="6"/>
  <c r="V23" i="6"/>
  <c r="U23" i="6"/>
  <c r="T23" i="6"/>
  <c r="S23" i="6"/>
  <c r="R23" i="6"/>
  <c r="Q23" i="6"/>
  <c r="P23" i="6"/>
  <c r="Y23" i="6"/>
  <c r="G20" i="2"/>
  <c r="H20" i="2"/>
  <c r="I20" i="2"/>
  <c r="J20" i="2"/>
  <c r="K20" i="2"/>
  <c r="L20" i="2"/>
  <c r="M20" i="2"/>
  <c r="M17" i="2"/>
  <c r="L17" i="2"/>
  <c r="M27" i="2" s="1"/>
  <c r="K17" i="2"/>
  <c r="J17" i="2"/>
  <c r="I17" i="2"/>
  <c r="H17" i="2"/>
  <c r="G17" i="2"/>
  <c r="B36" i="1"/>
  <c r="C36" i="1"/>
  <c r="D36" i="1"/>
  <c r="E36" i="1"/>
  <c r="F36" i="1"/>
  <c r="G36" i="1"/>
  <c r="H36" i="1"/>
  <c r="I36" i="1"/>
  <c r="J36" i="1"/>
  <c r="K36" i="1"/>
  <c r="B33" i="1"/>
  <c r="C33" i="1"/>
  <c r="D33" i="1"/>
  <c r="E33" i="1"/>
  <c r="F33" i="1"/>
  <c r="G33" i="1"/>
  <c r="H33" i="1"/>
  <c r="I33" i="1"/>
  <c r="J33" i="1"/>
  <c r="K33" i="1"/>
  <c r="C29" i="1"/>
  <c r="D29" i="1"/>
  <c r="E29" i="1"/>
  <c r="F29" i="1"/>
  <c r="G29" i="1"/>
  <c r="H29" i="1"/>
  <c r="I29" i="1"/>
  <c r="J29" i="1"/>
  <c r="K29" i="1"/>
  <c r="B29" i="1"/>
  <c r="K26" i="1"/>
  <c r="J26" i="1"/>
  <c r="I26" i="1"/>
  <c r="H26" i="1"/>
  <c r="G26" i="1"/>
  <c r="F26" i="1"/>
  <c r="E26" i="1"/>
  <c r="D26" i="1"/>
  <c r="C26" i="1"/>
  <c r="B26" i="1"/>
  <c r="F14" i="1"/>
  <c r="B23" i="1"/>
  <c r="B15" i="1"/>
  <c r="B14" i="1"/>
  <c r="C23" i="1"/>
  <c r="C15" i="1"/>
  <c r="C14" i="1"/>
  <c r="D23" i="1"/>
  <c r="D15" i="1"/>
  <c r="D14" i="1"/>
  <c r="E23" i="1"/>
  <c r="E15" i="1"/>
  <c r="E14" i="1"/>
  <c r="F23" i="1"/>
  <c r="F15" i="1"/>
  <c r="G23" i="1"/>
  <c r="G15" i="1"/>
  <c r="G14" i="1"/>
  <c r="H23" i="1"/>
  <c r="H15" i="1"/>
  <c r="H14" i="1"/>
  <c r="I23" i="1"/>
  <c r="J23" i="1"/>
  <c r="J15" i="1"/>
  <c r="J14" i="1"/>
  <c r="I15" i="1"/>
  <c r="I14" i="1"/>
  <c r="K23" i="1"/>
  <c r="K15" i="1"/>
  <c r="K14" i="1"/>
  <c r="D10" i="1"/>
  <c r="E10" i="1"/>
  <c r="K10" i="1"/>
  <c r="F10" i="1"/>
  <c r="G10" i="1"/>
  <c r="H10" i="1"/>
  <c r="I10" i="1"/>
  <c r="J10" i="1"/>
  <c r="C10" i="1"/>
  <c r="B10" i="1"/>
  <c r="H27" i="2" l="1"/>
  <c r="H56" i="2" s="1"/>
  <c r="M51" i="2"/>
  <c r="G51" i="2"/>
  <c r="J55" i="2"/>
  <c r="F51" i="2"/>
  <c r="H51" i="2"/>
  <c r="I58" i="2"/>
  <c r="N51" i="2"/>
  <c r="M55" i="2"/>
  <c r="M56" i="2" s="1"/>
  <c r="J27" i="2"/>
  <c r="J56" i="2" s="1"/>
  <c r="L51" i="2"/>
  <c r="L53" i="2" s="1"/>
  <c r="G58" i="2"/>
  <c r="J51" i="2"/>
  <c r="J52" i="2" s="1"/>
  <c r="I51" i="2"/>
  <c r="I53" i="2" s="1"/>
  <c r="H52" i="2"/>
  <c r="F55" i="2"/>
  <c r="M58" i="2"/>
  <c r="M59" i="2" s="1"/>
  <c r="G55" i="2"/>
  <c r="N58" i="2"/>
  <c r="M52" i="2"/>
  <c r="K53" i="2"/>
  <c r="Q50" i="2"/>
  <c r="P50" i="2"/>
  <c r="O50" i="2"/>
  <c r="N50" i="2"/>
  <c r="M50" i="2"/>
  <c r="L50" i="2"/>
  <c r="K30" i="2"/>
  <c r="J50" i="2"/>
  <c r="N55" i="2"/>
  <c r="K50" i="2"/>
  <c r="I50" i="2"/>
  <c r="H50" i="2"/>
  <c r="G50" i="2"/>
  <c r="J30" i="2"/>
  <c r="F50" i="2"/>
  <c r="L27" i="2"/>
  <c r="M28" i="2" s="1"/>
  <c r="G30" i="2"/>
  <c r="H53" i="2"/>
  <c r="H33" i="2"/>
  <c r="I27" i="2"/>
  <c r="F21" i="2"/>
  <c r="I30" i="2"/>
  <c r="G27" i="2"/>
  <c r="F27" i="2"/>
  <c r="F52" i="2" s="1"/>
  <c r="N27" i="2"/>
  <c r="N30" i="2"/>
  <c r="N33" i="2"/>
  <c r="L30" i="2"/>
  <c r="J33" i="2"/>
  <c r="M33" i="2"/>
  <c r="K33" i="2"/>
  <c r="H30" i="2"/>
  <c r="L33" i="2"/>
  <c r="I33" i="2"/>
  <c r="G33" i="2"/>
  <c r="K27" i="2"/>
  <c r="K52" i="2" s="1"/>
  <c r="M30" i="2"/>
  <c r="E21" i="2"/>
  <c r="F18" i="2"/>
  <c r="F30" i="2"/>
  <c r="F31" i="2" s="1"/>
  <c r="P63" i="2"/>
  <c r="M63" i="2"/>
  <c r="K63" i="2"/>
  <c r="G63" i="2"/>
  <c r="F63" i="2"/>
  <c r="N63" i="2"/>
  <c r="L63" i="2"/>
  <c r="Q63" i="2"/>
  <c r="R63" i="2" s="1"/>
  <c r="S63" i="2" s="1"/>
  <c r="T63" i="2" s="1"/>
  <c r="U63" i="2" s="1"/>
  <c r="V63" i="2" s="1"/>
  <c r="O63" i="2"/>
  <c r="J63" i="2"/>
  <c r="I63" i="2"/>
  <c r="H63" i="2"/>
  <c r="H43" i="2"/>
  <c r="O37" i="2"/>
  <c r="N37" i="2"/>
  <c r="M37" i="2"/>
  <c r="L37" i="2"/>
  <c r="K37" i="2"/>
  <c r="J37" i="2"/>
  <c r="I37" i="2"/>
  <c r="H37" i="2"/>
  <c r="P37" i="2"/>
  <c r="G37" i="2"/>
  <c r="F37" i="2"/>
  <c r="F40" i="2"/>
  <c r="G40" i="2"/>
  <c r="I43" i="2"/>
  <c r="N40" i="2"/>
  <c r="F39" i="2"/>
  <c r="G39" i="2"/>
  <c r="H39" i="2"/>
  <c r="J43" i="2"/>
  <c r="I21" i="2"/>
  <c r="K43" i="2"/>
  <c r="N43" i="2"/>
  <c r="J46" i="2"/>
  <c r="E39" i="2"/>
  <c r="L43" i="2"/>
  <c r="N47" i="2"/>
  <c r="K46" i="2"/>
  <c r="M43" i="2"/>
  <c r="M40" i="2"/>
  <c r="E43" i="2"/>
  <c r="H21" i="2"/>
  <c r="F43" i="2"/>
  <c r="L39" i="2"/>
  <c r="G43" i="2"/>
  <c r="I46" i="2"/>
  <c r="N46" i="2"/>
  <c r="N39" i="2"/>
  <c r="L40" i="2"/>
  <c r="N24" i="2"/>
  <c r="K40" i="2"/>
  <c r="G46" i="2"/>
  <c r="I40" i="2"/>
  <c r="H40" i="2"/>
  <c r="I47" i="2"/>
  <c r="J47" i="2"/>
  <c r="M39" i="2"/>
  <c r="K47" i="2"/>
  <c r="F46" i="2"/>
  <c r="J21" i="2"/>
  <c r="L47" i="2"/>
  <c r="J40" i="2"/>
  <c r="M47" i="2"/>
  <c r="H47" i="2"/>
  <c r="E46" i="2"/>
  <c r="H46" i="2"/>
  <c r="L46" i="2"/>
  <c r="F47" i="2"/>
  <c r="N21" i="2"/>
  <c r="E40" i="2"/>
  <c r="E24" i="2"/>
  <c r="I39" i="2"/>
  <c r="J39" i="2"/>
  <c r="M46" i="2"/>
  <c r="N18" i="2"/>
  <c r="G47" i="2"/>
  <c r="K39" i="2"/>
  <c r="G21" i="2"/>
  <c r="L21" i="2"/>
  <c r="M21" i="2"/>
  <c r="K21" i="2"/>
  <c r="F24" i="2"/>
  <c r="J18" i="2"/>
  <c r="H24" i="2"/>
  <c r="H18" i="2"/>
  <c r="I18" i="2"/>
  <c r="G24" i="2"/>
  <c r="G18" i="2"/>
  <c r="M18" i="2"/>
  <c r="I24" i="2"/>
  <c r="J24" i="2"/>
  <c r="K24" i="2"/>
  <c r="L18" i="2"/>
  <c r="L24" i="2"/>
  <c r="M24" i="2"/>
  <c r="K18" i="2"/>
  <c r="J28" i="2" l="1"/>
  <c r="H59" i="2"/>
  <c r="G56" i="2"/>
  <c r="I28" i="2"/>
  <c r="N34" i="2"/>
  <c r="F56" i="2"/>
  <c r="J59" i="2"/>
  <c r="N52" i="2"/>
  <c r="J31" i="2"/>
  <c r="M53" i="2"/>
  <c r="G53" i="2"/>
  <c r="F53" i="2"/>
  <c r="J53" i="2"/>
  <c r="K28" i="2"/>
  <c r="N60" i="2"/>
  <c r="N59" i="2"/>
  <c r="G60" i="2"/>
  <c r="I56" i="2"/>
  <c r="I59" i="2"/>
  <c r="K31" i="2"/>
  <c r="I60" i="2"/>
  <c r="H60" i="2"/>
  <c r="N56" i="2"/>
  <c r="G52" i="2"/>
  <c r="K59" i="2"/>
  <c r="K56" i="2"/>
  <c r="K60" i="2"/>
  <c r="I52" i="2"/>
  <c r="L59" i="2"/>
  <c r="L34" i="2"/>
  <c r="J60" i="2"/>
  <c r="H28" i="2"/>
  <c r="G28" i="2"/>
  <c r="G59" i="2"/>
  <c r="K34" i="2"/>
  <c r="N53" i="2"/>
  <c r="L60" i="2"/>
  <c r="F59" i="2"/>
  <c r="L52" i="2"/>
  <c r="M60" i="2"/>
  <c r="G31" i="2"/>
  <c r="J34" i="2"/>
  <c r="L56" i="2"/>
  <c r="F34" i="2"/>
  <c r="H34" i="2"/>
  <c r="I31" i="2"/>
  <c r="N31" i="2"/>
  <c r="N28" i="2"/>
  <c r="L28" i="2"/>
  <c r="L31" i="2"/>
  <c r="G34" i="2"/>
  <c r="M31" i="2"/>
  <c r="I34" i="2"/>
  <c r="H31" i="2"/>
  <c r="M34" i="2"/>
</calcChain>
</file>

<file path=xl/sharedStrings.xml><?xml version="1.0" encoding="utf-8"?>
<sst xmlns="http://schemas.openxmlformats.org/spreadsheetml/2006/main" count="777" uniqueCount="215">
  <si>
    <t>NVIDIA Corporation (NVDA)</t>
  </si>
  <si>
    <t>NVIDIA Corporation</t>
  </si>
  <si>
    <t>NVDA 67066 2379504 NASDAQ Common stock</t>
  </si>
  <si>
    <t>Revenue</t>
  </si>
  <si>
    <t>Cost of revenue</t>
  </si>
  <si>
    <t>Gross profit</t>
  </si>
  <si>
    <t>Total operating expenses</t>
  </si>
  <si>
    <t>Income / loss from operations</t>
  </si>
  <si>
    <t>Interest income</t>
  </si>
  <si>
    <t>Other income / expense, net</t>
  </si>
  <si>
    <t>Interest and other income / loss, net</t>
  </si>
  <si>
    <t>Income / loss before income tax expense / benefit</t>
  </si>
  <si>
    <t>Income tax expense / benefit</t>
  </si>
  <si>
    <t>Cumulative effect of change in accounting principle, net of tax</t>
  </si>
  <si>
    <t>Net income / loss</t>
  </si>
  <si>
    <t>Per share</t>
  </si>
  <si>
    <t>Income / loss before change in accounting principle</t>
  </si>
  <si>
    <t>Weighted average shares</t>
  </si>
  <si>
    <t xml:space="preserve">                Research and development</t>
  </si>
  <si>
    <t xml:space="preserve">                     Research and development excluding restructuring and other charges</t>
  </si>
  <si>
    <t xml:space="preserve">                     Restructuring and other charges</t>
  </si>
  <si>
    <t xml:space="preserve">      Sales, general and administrative</t>
  </si>
  <si>
    <t xml:space="preserve">      Cost of revenue excluding cost of revenue related to stock option purchase</t>
  </si>
  <si>
    <t xml:space="preserve">      Cost of revenue related to stock option purchase</t>
  </si>
  <si>
    <t xml:space="preserve">      Stock option purchase</t>
  </si>
  <si>
    <t xml:space="preserve">      Legal settlement</t>
  </si>
  <si>
    <t xml:space="preserve">      Interest expense</t>
  </si>
  <si>
    <t xml:space="preserve">      Other income / expense, net excluding interest expense</t>
  </si>
  <si>
    <t xml:space="preserve">                 Basic</t>
  </si>
  <si>
    <t xml:space="preserve">                      Income / loss before change in accounting principle</t>
  </si>
  <si>
    <t xml:space="preserve">                 Diluted</t>
  </si>
  <si>
    <t xml:space="preserve">                    Income / loss before change in accounting principle</t>
  </si>
  <si>
    <t xml:space="preserve">                      Cumulative effect of change in accounting principle</t>
  </si>
  <si>
    <t xml:space="preserve">                    Cumulative effect of change in accounting principle</t>
  </si>
  <si>
    <t xml:space="preserve">      Basic</t>
  </si>
  <si>
    <t xml:space="preserve">      Diluted</t>
  </si>
  <si>
    <t>All figures in millions of U.S. Dollar except per share items.</t>
  </si>
  <si>
    <t>NVIDIA DCF</t>
  </si>
  <si>
    <t>Date</t>
  </si>
  <si>
    <t>Ticker</t>
  </si>
  <si>
    <t>Income Statement</t>
  </si>
  <si>
    <t>Switches</t>
  </si>
  <si>
    <t>Cash Flow Items</t>
  </si>
  <si>
    <t>DCF</t>
  </si>
  <si>
    <t>% growth</t>
  </si>
  <si>
    <t>Factset can do this auto</t>
  </si>
  <si>
    <t>Income Statement - Consolidated Statements of Income</t>
  </si>
  <si>
    <t>Discounted Cash Flow Model</t>
  </si>
  <si>
    <t>EBIT</t>
  </si>
  <si>
    <t>Taxes</t>
  </si>
  <si>
    <t>D&amp;A</t>
  </si>
  <si>
    <t>% of sales</t>
  </si>
  <si>
    <t>% of CapEx</t>
  </si>
  <si>
    <t>CapEx</t>
  </si>
  <si>
    <t>% of change in sales</t>
  </si>
  <si>
    <t>Cash Flow Statement</t>
  </si>
  <si>
    <t>Net cash provided by / used in operating activities</t>
  </si>
  <si>
    <t xml:space="preserve">        Net income / loss</t>
  </si>
  <si>
    <t xml:space="preserve">                     Adjustments to reconcile net income / loss to net cash provided by / used in operating activities</t>
  </si>
  <si>
    <t xml:space="preserve">                            Stock-based compensation expense related to stock option purchase</t>
  </si>
  <si>
    <t xml:space="preserve">                            Stock-based compensation expense</t>
  </si>
  <si>
    <t xml:space="preserve">                            Depreciation and amortization</t>
  </si>
  <si>
    <t xml:space="preserve">                            Deferred income taxes</t>
  </si>
  <si>
    <t xml:space="preserve">                            Loss on early debt conversions</t>
  </si>
  <si>
    <t xml:space="preserve">                            Impairment charge on investments</t>
  </si>
  <si>
    <t xml:space="preserve">                            Gain on sale of long-lived assets and investments</t>
  </si>
  <si>
    <t xml:space="preserve">                            Cumulative effect of change in accounting principle</t>
  </si>
  <si>
    <t xml:space="preserve">                            In-process research and development expenses</t>
  </si>
  <si>
    <t xml:space="preserve">                                          Total other</t>
  </si>
  <si>
    <t xml:space="preserve">                                                 Payments under patent licensing arrangement</t>
  </si>
  <si>
    <t xml:space="preserve">                                                 Restructuring and other charges</t>
  </si>
  <si>
    <t xml:space="preserve">                                                 Amortization of debt discount</t>
  </si>
  <si>
    <t xml:space="preserve">                                                 Gains / losses on investments in non affiliates, net</t>
  </si>
  <si>
    <t xml:space="preserve">                                                              Other</t>
  </si>
  <si>
    <t xml:space="preserve">                                                                    Bad debt, expense / benefit</t>
  </si>
  <si>
    <t xml:space="preserve">                                                                    Gross tax benefit from stock-based compensation</t>
  </si>
  <si>
    <t xml:space="preserve">                                                                    Net loss on retirements of property and equipment</t>
  </si>
  <si>
    <t xml:space="preserve">                                                                    Non-cash realized gain on investment exchange</t>
  </si>
  <si>
    <t xml:space="preserve">                            Tax benefits /deficit from stock-based compensation</t>
  </si>
  <si>
    <t xml:space="preserve">                                          Changes in operating assets and liabilities</t>
  </si>
  <si>
    <t xml:space="preserve">                                                 Accounts receivable</t>
  </si>
  <si>
    <t xml:space="preserve">                                                 Inventories</t>
  </si>
  <si>
    <t xml:space="preserve">                                                              Total prepaid expenses and other assets</t>
  </si>
  <si>
    <t xml:space="preserve">                                                                    Prepaid expenses and other current assets</t>
  </si>
  <si>
    <t xml:space="preserve">                                                                    Deposits and other assets</t>
  </si>
  <si>
    <t xml:space="preserve">                                                 Accounts payable</t>
  </si>
  <si>
    <t xml:space="preserve">                                                              Accrued liabilities and other long-term liabilities</t>
  </si>
  <si>
    <t xml:space="preserve">                                                                    Accrued and other current liabilities</t>
  </si>
  <si>
    <t xml:space="preserve">                                                                    Other long-term liabilities</t>
  </si>
  <si>
    <t>Net cash provided by / used in investing activities</t>
  </si>
  <si>
    <t xml:space="preserve">                     Proceeds from sales and maturities of marketable securities</t>
  </si>
  <si>
    <t xml:space="preserve">                            Proceeds from maturities of marketable securities</t>
  </si>
  <si>
    <t xml:space="preserve">                            Proceeds from sales of marketable securities</t>
  </si>
  <si>
    <t xml:space="preserve">        Acquisition of businesses, net of cash and cash equivalents</t>
  </si>
  <si>
    <t xml:space="preserve">        Purchases of marketable securities</t>
  </si>
  <si>
    <t xml:space="preserve">        Purchases of property and equipment and intangible assets</t>
  </si>
  <si>
    <t xml:space="preserve">                     Investment in non-affiliates</t>
  </si>
  <si>
    <t xml:space="preserve">                            Acquisitions, net of cash acquired</t>
  </si>
  <si>
    <t xml:space="preserve">                            Investments and other, net</t>
  </si>
  <si>
    <t xml:space="preserve">        Reimbursement of headquarters building development costs from banks</t>
  </si>
  <si>
    <t xml:space="preserve">        Other</t>
  </si>
  <si>
    <t xml:space="preserve">        Proceeds from sale of long-lived assets and investments</t>
  </si>
  <si>
    <t>Net cash used in / provided by financing activities</t>
  </si>
  <si>
    <t xml:space="preserve">        Payments related to stock option purchase</t>
  </si>
  <si>
    <t>% of EBIT</t>
  </si>
  <si>
    <t>ROIC.AI | NVDA</t>
  </si>
  <si>
    <t>INCOME STATEMENT (in mln.)</t>
  </si>
  <si>
    <t/>
  </si>
  <si>
    <t>COGS</t>
  </si>
  <si>
    <t>Gross Profit</t>
  </si>
  <si>
    <t>Gross Profit ratio</t>
  </si>
  <si>
    <t>Research and Development Exp.</t>
  </si>
  <si>
    <t>General and Administrative Exp.</t>
  </si>
  <si>
    <t>- -</t>
  </si>
  <si>
    <t>Selling and Marketing Exp.</t>
  </si>
  <si>
    <t>Selling, General and Administrative Exp.</t>
  </si>
  <si>
    <t>Other Expenses</t>
  </si>
  <si>
    <t>Operating Expenses</t>
  </si>
  <si>
    <t>COGS and Expenses</t>
  </si>
  <si>
    <t>Interest Expenese</t>
  </si>
  <si>
    <t>Depreciation and Amortization</t>
  </si>
  <si>
    <t>EBITDA</t>
  </si>
  <si>
    <t>EBITDA ratio</t>
  </si>
  <si>
    <t>Operating Income</t>
  </si>
  <si>
    <t>Operating Income ratio</t>
  </si>
  <si>
    <t>Total Other Income Expenses Net</t>
  </si>
  <si>
    <t>Income Before Tax</t>
  </si>
  <si>
    <t>Income Before Tax ratio</t>
  </si>
  <si>
    <t>Income Tax expense</t>
  </si>
  <si>
    <t>Net Income</t>
  </si>
  <si>
    <t>Net Income ratio</t>
  </si>
  <si>
    <t>EPS</t>
  </si>
  <si>
    <t>EPS Diluted</t>
  </si>
  <si>
    <t>Weighted Average Shares Outstanding</t>
  </si>
  <si>
    <t>Weighted Average Shares Outstanding Diluted</t>
  </si>
  <si>
    <t>SEC Link</t>
  </si>
  <si>
    <t>link</t>
  </si>
  <si>
    <t>BALANCE SHEET (in mln.)</t>
  </si>
  <si>
    <t>Cash and Cash Equivalents</t>
  </si>
  <si>
    <t>Short-Term Investments</t>
  </si>
  <si>
    <t>Cash and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</si>
  <si>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</si>
  <si>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</si>
  <si>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</si>
  <si>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</si>
  <si>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</si>
  <si>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</si>
  <si>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</si>
  <si>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</si>
  <si>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</si>
  <si>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</si>
  <si>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</si>
  <si>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</si>
  <si>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</si>
  <si>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</si>
  <si>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</si>
  <si>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</si>
  <si>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</si>
  <si>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</si>
  <si>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</si>
  <si>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</si>
  <si>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</si>
  <si>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</si>
  <si>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</si>
  <si>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</si>
  <si>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</si>
  <si>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Total Liabilities</t>
  </si>
  <si>
    <t>Common Stock</t>
  </si>
  <si>
    <t>Retained Earnings</t>
  </si>
  <si>
    <t>Other Comprehensive Income/Loss</t>
  </si>
  <si>
    <t>Other Total Stockholders Equity</t>
  </si>
  <si>
    <t>Total Stockholders Equity</t>
  </si>
  <si>
    <t>Total Liabilities And Stockholders Equity</t>
  </si>
  <si>
    <t>CASH FLOW STATEMENT (in mln.)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</si>
  <si>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</si>
  <si>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</si>
  <si>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</si>
  <si>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</si>
  <si>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</si>
  <si>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</si>
  <si>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</si>
  <si>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</si>
  <si>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</si>
  <si>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</si>
  <si>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</si>
  <si>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Activites</t>
  </si>
  <si>
    <t>Cash Used for Investing Activites</t>
  </si>
  <si>
    <t>Debt Repayment</t>
  </si>
  <si>
    <t>Common Stock Issued</t>
  </si>
  <si>
    <t>Common Stock Repurchased</t>
  </si>
  <si>
    <t>Dividends Paid</t>
  </si>
  <si>
    <t>Other Financing Activites</t>
  </si>
  <si>
    <t>Cash Used/Provided by Financing Activities</t>
  </si>
  <si>
    <t>Effect of Forex Changes on Cash</t>
  </si>
  <si>
    <t>Net Change In Cash</t>
  </si>
  <si>
    <t>Cash at the Beginning of Period</t>
  </si>
  <si>
    <t>Cash at the End of Period</t>
  </si>
  <si>
    <t>Free Cash Flow</t>
  </si>
  <si>
    <t>Income Tax Expense errors = fix by formula : =-(Net Income - Income Before Tax)</t>
  </si>
  <si>
    <t>Change in NWC*</t>
  </si>
  <si>
    <t>*Net Working Capital</t>
  </si>
  <si>
    <t>Check Year Exact dates</t>
  </si>
  <si>
    <t>NVDA</t>
  </si>
  <si>
    <t>Jan FYE</t>
  </si>
  <si>
    <t>CYE = Calendar Year End</t>
  </si>
  <si>
    <t>FYE = Fiscal Year End</t>
  </si>
  <si>
    <t>Fiscal Date Start</t>
  </si>
  <si>
    <t>Fiscal Date End</t>
  </si>
  <si>
    <t>(12/31 CYE)</t>
  </si>
  <si>
    <t>NVDA uses reports 10-K by Fiscal Year. So we convert it (crudely) to calendar. By taking 1/12 of the past year and 11/12 of current year</t>
  </si>
  <si>
    <t>FYE Start</t>
  </si>
  <si>
    <t>FYE End</t>
  </si>
  <si>
    <t>EBIAT</t>
  </si>
  <si>
    <t>D&amp;A = Depreciation and Amortization</t>
  </si>
  <si>
    <t>NVDA 67066 2379504 NASDAQ Common stock (FactSet Dataset)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</si>
</sst>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6" formatCode="0%;\ \(0%\)"/>
    <numFmt numFmtId="171" formatCode="#,###,,;\(#,###,,\);\ \-\ \-"/>
    <numFmt numFmtId="172" formatCode="#.00%;\ \-#.00%;\ \-\ \-"/>
    <numFmt numFmtId="173" formatCode="#,##0.00_);\(#,##0.00\);\-\ \-"/>
    <numFmt numFmtId="178" formatCode="#,###,,;[Red]\(#,###,,\);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theme="1"/>
      <name val="Arial"/>
      <family val="2"/>
    </font>
    <font>
      <b/>
      <sz val="16"/>
      <color theme="1"/>
      <name val="Arial"/>
      <family val="2"/>
    </font>
    <font>
      <sz val="10"/>
      <color theme="0"/>
      <name val="Arial"/>
      <family val="2"/>
    </font>
    <font>
      <i/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4" tint="-0.249977111117893"/>
      <name val="Calibri"/>
      <family val="2"/>
      <scheme val="minor"/>
    </font>
    <font>
      <sz val="10"/>
      <color theme="9"/>
      <name val="Arial"/>
      <family val="2"/>
    </font>
    <font>
      <b/>
      <u/>
      <sz val="16"/>
      <color rgb="FF000000"/>
      <name val="Calibri"/>
      <family val="1"/>
    </font>
    <font>
      <b/>
      <sz val="14"/>
      <color rgb="FF000000"/>
      <name val="Calibri"/>
      <family val="1"/>
    </font>
    <font>
      <b/>
      <sz val="16"/>
      <color rgb="FF000000"/>
      <name val="Calibri"/>
      <family val="1"/>
    </font>
    <font>
      <sz val="14"/>
      <color rgb="FF000000"/>
      <name val="Calibri"/>
      <family val="1"/>
    </font>
    <font>
      <i/>
      <sz val="14"/>
      <color rgb="FF000000"/>
      <name val="Calibri"/>
      <family val="1"/>
    </font>
    <font>
      <u/>
      <sz val="14"/>
      <color rgb="FFAEAEAE"/>
      <name val="Calibri"/>
      <family val="1"/>
    </font>
    <font>
      <sz val="7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EEEEEE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theme="0" tint="-0.34998626667073579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3" fillId="0" borderId="0" xfId="0" applyFont="1"/>
    <xf numFmtId="0" fontId="0" fillId="2" borderId="0" xfId="0" applyFill="1"/>
    <xf numFmtId="15" fontId="0" fillId="2" borderId="0" xfId="0" applyNumberFormat="1" applyFill="1"/>
    <xf numFmtId="15" fontId="3" fillId="2" borderId="0" xfId="0" applyNumberFormat="1" applyFont="1" applyFill="1"/>
    <xf numFmtId="0" fontId="3" fillId="2" borderId="0" xfId="0" applyFont="1" applyFill="1"/>
    <xf numFmtId="0" fontId="4" fillId="0" borderId="0" xfId="0" applyFont="1"/>
    <xf numFmtId="0" fontId="5" fillId="0" borderId="1" xfId="0" applyFont="1" applyBorder="1"/>
    <xf numFmtId="0" fontId="6" fillId="0" borderId="1" xfId="0" applyFont="1" applyBorder="1"/>
    <xf numFmtId="0" fontId="5" fillId="0" borderId="0" xfId="0" applyFont="1"/>
    <xf numFmtId="0" fontId="7" fillId="4" borderId="0" xfId="0" applyFont="1" applyFill="1"/>
    <xf numFmtId="0" fontId="8" fillId="0" borderId="0" xfId="0" applyFont="1"/>
    <xf numFmtId="0" fontId="9" fillId="4" borderId="0" xfId="0" applyFont="1" applyFill="1"/>
    <xf numFmtId="15" fontId="5" fillId="3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3" fontId="0" fillId="0" borderId="0" xfId="0" applyNumberFormat="1"/>
    <xf numFmtId="3" fontId="3" fillId="0" borderId="0" xfId="0" applyNumberFormat="1" applyFont="1"/>
    <xf numFmtId="3" fontId="2" fillId="0" borderId="0" xfId="0" applyNumberFormat="1" applyFont="1"/>
    <xf numFmtId="3" fontId="10" fillId="0" borderId="0" xfId="0" applyNumberFormat="1" applyFont="1"/>
    <xf numFmtId="4" fontId="3" fillId="0" borderId="0" xfId="0" applyNumberFormat="1" applyFont="1"/>
    <xf numFmtId="166" fontId="8" fillId="0" borderId="0" xfId="1" applyNumberFormat="1" applyFont="1"/>
    <xf numFmtId="0" fontId="0" fillId="0" borderId="0" xfId="0" applyFont="1"/>
    <xf numFmtId="0" fontId="12" fillId="0" borderId="3" xfId="0" applyFont="1" applyBorder="1"/>
    <xf numFmtId="0" fontId="13" fillId="0" borderId="4" xfId="0" applyFont="1" applyBorder="1"/>
    <xf numFmtId="0" fontId="14" fillId="5" borderId="0" xfId="0" applyFont="1" applyFill="1"/>
    <xf numFmtId="0" fontId="0" fillId="5" borderId="0" xfId="0" applyFill="1"/>
    <xf numFmtId="0" fontId="15" fillId="0" borderId="0" xfId="0" applyFont="1" applyAlignment="1">
      <alignment indent="1"/>
    </xf>
    <xf numFmtId="171" fontId="15" fillId="0" borderId="0" xfId="0" applyNumberFormat="1" applyFont="1"/>
    <xf numFmtId="171" fontId="13" fillId="0" borderId="5" xfId="0" applyNumberFormat="1" applyFont="1" applyBorder="1" applyAlignment="1">
      <alignment indent="1"/>
    </xf>
    <xf numFmtId="171" fontId="13" fillId="0" borderId="5" xfId="0" applyNumberFormat="1" applyFont="1" applyBorder="1"/>
    <xf numFmtId="172" fontId="16" fillId="0" borderId="0" xfId="0" applyNumberFormat="1" applyFont="1"/>
    <xf numFmtId="171" fontId="13" fillId="0" borderId="6" xfId="0" applyNumberFormat="1" applyFont="1" applyBorder="1" applyAlignment="1">
      <alignment indent="1"/>
    </xf>
    <xf numFmtId="171" fontId="13" fillId="0" borderId="6" xfId="0" applyNumberFormat="1" applyFont="1" applyBorder="1"/>
    <xf numFmtId="173" fontId="15" fillId="0" borderId="0" xfId="0" applyNumberFormat="1" applyFont="1"/>
    <xf numFmtId="0" fontId="17" fillId="0" borderId="0" xfId="0" applyFont="1"/>
    <xf numFmtId="171" fontId="11" fillId="0" borderId="0" xfId="0" applyNumberFormat="1" applyFont="1"/>
    <xf numFmtId="171" fontId="0" fillId="0" borderId="0" xfId="0" applyNumberFormat="1"/>
    <xf numFmtId="178" fontId="11" fillId="0" borderId="0" xfId="0" applyNumberFormat="1" applyFont="1"/>
    <xf numFmtId="0" fontId="18" fillId="0" borderId="0" xfId="0" applyFont="1"/>
    <xf numFmtId="0" fontId="9" fillId="6" borderId="0" xfId="0" applyFont="1" applyFill="1"/>
    <xf numFmtId="0" fontId="7" fillId="6" borderId="0" xfId="0" applyFont="1" applyFill="1"/>
    <xf numFmtId="0" fontId="5" fillId="6" borderId="0" xfId="0" applyFont="1" applyFill="1"/>
    <xf numFmtId="0" fontId="9" fillId="0" borderId="0" xfId="0" applyFont="1" applyFill="1"/>
  </cellXfs>
  <cellStyles count="2">
    <cellStyle name="Normal" xfId="0" builtinId="0"/>
    <cellStyle name="Percent" xfId="1" builtinId="5"/>
  </cellStyles>
  <dxfs count="17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FF0000"/>
      </font>
    </dxf>
    <dxf>
      <font>
        <color rgb="FF305496"/>
      </font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305496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sec.gov/Archives/edgar/data/1045810/000104581007000008/fy2007annualreportonform10-k.htm" TargetMode="External"/><Relationship Id="rId21" Type="http://schemas.openxmlformats.org/officeDocument/2006/relationships/hyperlink" Target="https://www.sec.gov/Archives/edgar/data/1045810/000104581005000008/0001045810-05-000008-index.html" TargetMode="External"/><Relationship Id="rId42" Type="http://schemas.openxmlformats.org/officeDocument/2006/relationships/hyperlink" Target="https://www.sec.gov/Archives/edgar/data/1045810/000104581012000013/0001045810-12-000013-index.html" TargetMode="External"/><Relationship Id="rId47" Type="http://schemas.openxmlformats.org/officeDocument/2006/relationships/hyperlink" Target="https://www.sec.gov/Archives/edgar/data/1045810/000104581014000030/nvda-2014x10k.htm" TargetMode="External"/><Relationship Id="rId63" Type="http://schemas.openxmlformats.org/officeDocument/2006/relationships/hyperlink" Target="https://www.sec.gov/Archives/edgar/data/1045810/000104581019000023/0001045810-19-000023-index.html" TargetMode="External"/><Relationship Id="rId68" Type="http://schemas.openxmlformats.org/officeDocument/2006/relationships/hyperlink" Target="https://www.sec.gov/Archives/edgar/data/1045810/000104581021000010/0001045810-21-000010-index.htm" TargetMode="External"/><Relationship Id="rId2" Type="http://schemas.openxmlformats.org/officeDocument/2006/relationships/hyperlink" Target="https://sec.gov/" TargetMode="External"/><Relationship Id="rId16" Type="http://schemas.openxmlformats.org/officeDocument/2006/relationships/hyperlink" Target="https://www.sec.gov/Archives/edgar/data/1045810/000104596903001196/0001045969-03-001196-index.html" TargetMode="External"/><Relationship Id="rId29" Type="http://schemas.openxmlformats.org/officeDocument/2006/relationships/hyperlink" Target="https://sec.gov/" TargetMode="External"/><Relationship Id="rId11" Type="http://schemas.openxmlformats.org/officeDocument/2006/relationships/hyperlink" Target="https://sec.gov/" TargetMode="External"/><Relationship Id="rId24" Type="http://schemas.openxmlformats.org/officeDocument/2006/relationships/hyperlink" Target="https://www.sec.gov/Archives/edgar/data/1045810/000104581006000014/fy2006annualreportonform10-k.htm" TargetMode="External"/><Relationship Id="rId32" Type="http://schemas.openxmlformats.org/officeDocument/2006/relationships/hyperlink" Target="https://sec.gov/" TargetMode="External"/><Relationship Id="rId37" Type="http://schemas.openxmlformats.org/officeDocument/2006/relationships/hyperlink" Target="https://www.sec.gov/Archives/edgar/data/1045810/000104581010000006/0001045810-10-000006-index.html" TargetMode="External"/><Relationship Id="rId40" Type="http://schemas.openxmlformats.org/officeDocument/2006/relationships/hyperlink" Target="https://www.sec.gov/Archives/edgar/data/1045810/000104581011000015/fy2011form10k.htm" TargetMode="External"/><Relationship Id="rId45" Type="http://schemas.openxmlformats.org/officeDocument/2006/relationships/hyperlink" Target="https://www.sec.gov/Archives/edgar/data/1045810/000104581013000008/0001045810-13-000008-index.html" TargetMode="External"/><Relationship Id="rId53" Type="http://schemas.openxmlformats.org/officeDocument/2006/relationships/hyperlink" Target="https://www.sec.gov/Archives/edgar/data/1045810/000104581016000205/0001045810-16-000205-index.html" TargetMode="External"/><Relationship Id="rId58" Type="http://schemas.openxmlformats.org/officeDocument/2006/relationships/hyperlink" Target="https://www.sec.gov/Archives/edgar/data/1045810/000104581017000027/0001045810-17-000027-index.html" TargetMode="External"/><Relationship Id="rId66" Type="http://schemas.openxmlformats.org/officeDocument/2006/relationships/hyperlink" Target="https://www.sec.gov/Archives/edgar/data/1045810/000104581020000010/0001045810-20-000010-index.html" TargetMode="External"/><Relationship Id="rId5" Type="http://schemas.openxmlformats.org/officeDocument/2006/relationships/hyperlink" Target="https://sec.gov/" TargetMode="External"/><Relationship Id="rId61" Type="http://schemas.openxmlformats.org/officeDocument/2006/relationships/hyperlink" Target="https://www.sec.gov/Archives/edgar/data/1045810/000104581018000010/0001045810-18-000010-index.html" TargetMode="External"/><Relationship Id="rId19" Type="http://schemas.openxmlformats.org/officeDocument/2006/relationships/hyperlink" Target="https://sec.gov/" TargetMode="External"/><Relationship Id="rId14" Type="http://schemas.openxmlformats.org/officeDocument/2006/relationships/hyperlink" Target="https://www.sec.gov/Archives/edgar/data/1045810/000104596903001196/0001045969-03-001196-index.html" TargetMode="External"/><Relationship Id="rId22" Type="http://schemas.openxmlformats.org/officeDocument/2006/relationships/hyperlink" Target="https://www.sec.gov/Archives/edgar/data/1045810/000104581005000008/0001045810-05-000008-index.html" TargetMode="External"/><Relationship Id="rId27" Type="http://schemas.openxmlformats.org/officeDocument/2006/relationships/hyperlink" Target="https://www.sec.gov/Archives/edgar/data/1045810/000104581007000008/fy2007annualreportonform10-k.htm" TargetMode="External"/><Relationship Id="rId30" Type="http://schemas.openxmlformats.org/officeDocument/2006/relationships/hyperlink" Target="https://sec.gov/" TargetMode="External"/><Relationship Id="rId35" Type="http://schemas.openxmlformats.org/officeDocument/2006/relationships/hyperlink" Target="https://www.sec.gov/Archives/edgar/data/1045810/000104581010000006/0001045810-10-000006-index.html" TargetMode="External"/><Relationship Id="rId43" Type="http://schemas.openxmlformats.org/officeDocument/2006/relationships/hyperlink" Target="https://www.sec.gov/Archives/edgar/data/1045810/000104581012000013/0001045810-12-000013-index.html" TargetMode="External"/><Relationship Id="rId48" Type="http://schemas.openxmlformats.org/officeDocument/2006/relationships/hyperlink" Target="https://www.sec.gov/Archives/edgar/data/1045810/000104581014000030/nvda-2014x10k.htm" TargetMode="External"/><Relationship Id="rId56" Type="http://schemas.openxmlformats.org/officeDocument/2006/relationships/hyperlink" Target="https://www.sec.gov/Archives/edgar/data/1045810/000104581017000027/0001045810-17-000027-index.html" TargetMode="External"/><Relationship Id="rId64" Type="http://schemas.openxmlformats.org/officeDocument/2006/relationships/hyperlink" Target="https://www.sec.gov/Archives/edgar/data/1045810/000104581019000023/0001045810-19-000023-index.html" TargetMode="External"/><Relationship Id="rId69" Type="http://schemas.openxmlformats.org/officeDocument/2006/relationships/hyperlink" Target="https://www.sec.gov/Archives/edgar/data/1045810/000104581021000010/0001045810-21-000010-index.htm" TargetMode="External"/><Relationship Id="rId8" Type="http://schemas.openxmlformats.org/officeDocument/2006/relationships/hyperlink" Target="https://sec.gov/" TargetMode="External"/><Relationship Id="rId51" Type="http://schemas.openxmlformats.org/officeDocument/2006/relationships/hyperlink" Target="https://www.sec.gov/Archives/edgar/data/1045810/000104581015000036/nvda-2015x10k.htm" TargetMode="External"/><Relationship Id="rId72" Type="http://schemas.openxmlformats.org/officeDocument/2006/relationships/hyperlink" Target="https://www.sec.gov/Archives/edgar/data/1045810/000104581022000036/0001045810-22-000036-index.htm" TargetMode="External"/><Relationship Id="rId3" Type="http://schemas.openxmlformats.org/officeDocument/2006/relationships/hyperlink" Target="https://sec.gov/" TargetMode="External"/><Relationship Id="rId12" Type="http://schemas.openxmlformats.org/officeDocument/2006/relationships/hyperlink" Target="https://sec.gov/" TargetMode="External"/><Relationship Id="rId17" Type="http://schemas.openxmlformats.org/officeDocument/2006/relationships/hyperlink" Target="https://sec.gov/" TargetMode="External"/><Relationship Id="rId25" Type="http://schemas.openxmlformats.org/officeDocument/2006/relationships/hyperlink" Target="https://www.sec.gov/Archives/edgar/data/1045810/000104581006000014/fy2006annualreportonform10-k.htm" TargetMode="External"/><Relationship Id="rId33" Type="http://schemas.openxmlformats.org/officeDocument/2006/relationships/hyperlink" Target="https://sec.gov/" TargetMode="External"/><Relationship Id="rId38" Type="http://schemas.openxmlformats.org/officeDocument/2006/relationships/hyperlink" Target="https://www.sec.gov/Archives/edgar/data/1045810/000104581011000015/fy2011form10k.htm" TargetMode="External"/><Relationship Id="rId46" Type="http://schemas.openxmlformats.org/officeDocument/2006/relationships/hyperlink" Target="https://www.sec.gov/Archives/edgar/data/1045810/000104581013000008/0001045810-13-000008-index.html" TargetMode="External"/><Relationship Id="rId59" Type="http://schemas.openxmlformats.org/officeDocument/2006/relationships/hyperlink" Target="https://www.sec.gov/Archives/edgar/data/1045810/000104581018000010/0001045810-18-000010-index.html" TargetMode="External"/><Relationship Id="rId67" Type="http://schemas.openxmlformats.org/officeDocument/2006/relationships/hyperlink" Target="https://www.sec.gov/Archives/edgar/data/1045810/000104581020000010/0001045810-20-000010-index.html" TargetMode="External"/><Relationship Id="rId20" Type="http://schemas.openxmlformats.org/officeDocument/2006/relationships/hyperlink" Target="https://www.sec.gov/Archives/edgar/data/1045810/000104581005000008/0001045810-05-000008-index.html" TargetMode="External"/><Relationship Id="rId41" Type="http://schemas.openxmlformats.org/officeDocument/2006/relationships/hyperlink" Target="https://www.sec.gov/Archives/edgar/data/1045810/000104581012000013/0001045810-12-000013-index.html" TargetMode="External"/><Relationship Id="rId54" Type="http://schemas.openxmlformats.org/officeDocument/2006/relationships/hyperlink" Target="https://www.sec.gov/Archives/edgar/data/1045810/000104581016000205/0001045810-16-000205-index.html" TargetMode="External"/><Relationship Id="rId62" Type="http://schemas.openxmlformats.org/officeDocument/2006/relationships/hyperlink" Target="https://www.sec.gov/Archives/edgar/data/1045810/000104581019000023/0001045810-19-000023-index.html" TargetMode="External"/><Relationship Id="rId70" Type="http://schemas.openxmlformats.org/officeDocument/2006/relationships/hyperlink" Target="https://www.sec.gov/Archives/edgar/data/1045810/000104581021000010/0001045810-21-000010-index.htm" TargetMode="External"/><Relationship Id="rId1" Type="http://schemas.openxmlformats.org/officeDocument/2006/relationships/hyperlink" Target="https://roic.ai/company/NVDA" TargetMode="External"/><Relationship Id="rId6" Type="http://schemas.openxmlformats.org/officeDocument/2006/relationships/hyperlink" Target="https://sec.gov/" TargetMode="External"/><Relationship Id="rId15" Type="http://schemas.openxmlformats.org/officeDocument/2006/relationships/hyperlink" Target="https://www.sec.gov/Archives/edgar/data/1045810/000104596903001196/0001045969-03-001196-index.html" TargetMode="External"/><Relationship Id="rId23" Type="http://schemas.openxmlformats.org/officeDocument/2006/relationships/hyperlink" Target="https://www.sec.gov/Archives/edgar/data/1045810/000104581006000014/fy2006annualreportonform10-k.htm" TargetMode="External"/><Relationship Id="rId28" Type="http://schemas.openxmlformats.org/officeDocument/2006/relationships/hyperlink" Target="https://www.sec.gov/Archives/edgar/data/1045810/000104581007000008/fy2007annualreportonform10-k.htm" TargetMode="External"/><Relationship Id="rId36" Type="http://schemas.openxmlformats.org/officeDocument/2006/relationships/hyperlink" Target="https://www.sec.gov/Archives/edgar/data/1045810/000104581010000006/0001045810-10-000006-index.html" TargetMode="External"/><Relationship Id="rId49" Type="http://schemas.openxmlformats.org/officeDocument/2006/relationships/hyperlink" Target="https://www.sec.gov/Archives/edgar/data/1045810/000104581014000030/nvda-2014x10k.htm" TargetMode="External"/><Relationship Id="rId57" Type="http://schemas.openxmlformats.org/officeDocument/2006/relationships/hyperlink" Target="https://www.sec.gov/Archives/edgar/data/1045810/000104581017000027/0001045810-17-000027-index.html" TargetMode="External"/><Relationship Id="rId10" Type="http://schemas.openxmlformats.org/officeDocument/2006/relationships/hyperlink" Target="https://sec.gov/" TargetMode="External"/><Relationship Id="rId31" Type="http://schemas.openxmlformats.org/officeDocument/2006/relationships/hyperlink" Target="https://sec.gov/" TargetMode="External"/><Relationship Id="rId44" Type="http://schemas.openxmlformats.org/officeDocument/2006/relationships/hyperlink" Target="https://www.sec.gov/Archives/edgar/data/1045810/000104581013000008/0001045810-13-000008-index.html" TargetMode="External"/><Relationship Id="rId52" Type="http://schemas.openxmlformats.org/officeDocument/2006/relationships/hyperlink" Target="https://www.sec.gov/Archives/edgar/data/1045810/000104581015000036/nvda-2015x10k.htm" TargetMode="External"/><Relationship Id="rId60" Type="http://schemas.openxmlformats.org/officeDocument/2006/relationships/hyperlink" Target="https://www.sec.gov/Archives/edgar/data/1045810/000104581018000010/0001045810-18-000010-index.html" TargetMode="External"/><Relationship Id="rId65" Type="http://schemas.openxmlformats.org/officeDocument/2006/relationships/hyperlink" Target="https://www.sec.gov/Archives/edgar/data/1045810/000104581020000010/0001045810-20-000010-index.html" TargetMode="External"/><Relationship Id="rId73" Type="http://schemas.openxmlformats.org/officeDocument/2006/relationships/hyperlink" Target="https://www.sec.gov/Archives/edgar/data/1045810/000104581022000036/0001045810-22-000036-index.htm" TargetMode="External"/><Relationship Id="rId4" Type="http://schemas.openxmlformats.org/officeDocument/2006/relationships/hyperlink" Target="https://sec.gov/" TargetMode="External"/><Relationship Id="rId9" Type="http://schemas.openxmlformats.org/officeDocument/2006/relationships/hyperlink" Target="https://sec.gov/" TargetMode="External"/><Relationship Id="rId13" Type="http://schemas.openxmlformats.org/officeDocument/2006/relationships/hyperlink" Target="https://sec.gov/" TargetMode="External"/><Relationship Id="rId18" Type="http://schemas.openxmlformats.org/officeDocument/2006/relationships/hyperlink" Target="https://sec.gov/" TargetMode="External"/><Relationship Id="rId39" Type="http://schemas.openxmlformats.org/officeDocument/2006/relationships/hyperlink" Target="https://www.sec.gov/Archives/edgar/data/1045810/000104581011000015/fy2011form10k.htm" TargetMode="External"/><Relationship Id="rId34" Type="http://schemas.openxmlformats.org/officeDocument/2006/relationships/hyperlink" Target="https://sec.gov/" TargetMode="External"/><Relationship Id="rId50" Type="http://schemas.openxmlformats.org/officeDocument/2006/relationships/hyperlink" Target="https://www.sec.gov/Archives/edgar/data/1045810/000104581015000036/nvda-2015x10k.htm" TargetMode="External"/><Relationship Id="rId55" Type="http://schemas.openxmlformats.org/officeDocument/2006/relationships/hyperlink" Target="https://www.sec.gov/Archives/edgar/data/1045810/000104581016000205/0001045810-16-000205-index.html" TargetMode="External"/><Relationship Id="rId7" Type="http://schemas.openxmlformats.org/officeDocument/2006/relationships/hyperlink" Target="https://sec.gov/" TargetMode="External"/><Relationship Id="rId71" Type="http://schemas.openxmlformats.org/officeDocument/2006/relationships/hyperlink" Target="https://www.sec.gov/Archives/edgar/data/1045810/000104581022000036/0001045810-22-000036-index.ht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7E1C5-2521-4EC3-8FBA-A340B4830478}">
  <dimension ref="B2:AG75"/>
  <sheetViews>
    <sheetView showGridLines="0" topLeftCell="A34" zoomScaleNormal="100" workbookViewId="0">
      <selection activeCell="Q24" sqref="Q24"/>
    </sheetView>
  </sheetViews>
  <sheetFormatPr defaultColWidth="0" defaultRowHeight="12.75" x14ac:dyDescent="0.2"/>
  <cols>
    <col min="1" max="1" width="5.7109375" style="9" customWidth="1"/>
    <col min="2" max="2" width="9.140625" style="9" customWidth="1"/>
    <col min="3" max="3" width="9.42578125" style="9" bestFit="1" customWidth="1"/>
    <col min="4" max="4" width="11.140625" style="9" customWidth="1"/>
    <col min="5" max="5" width="12.7109375" style="9" bestFit="1" customWidth="1"/>
    <col min="6" max="10" width="9.140625" style="9" customWidth="1"/>
    <col min="11" max="11" width="11.28515625" style="9" customWidth="1"/>
    <col min="12" max="14" width="9.140625" style="9" customWidth="1"/>
    <col min="15" max="15" width="12" style="9" bestFit="1" customWidth="1"/>
    <col min="16" max="22" width="9.140625" style="9" customWidth="1"/>
    <col min="23" max="25" width="9.140625" style="9" hidden="1" customWidth="1"/>
    <col min="26" max="33" width="0" style="9" hidden="1"/>
    <col min="34" max="16384" width="9.140625" style="9" hidden="1"/>
  </cols>
  <sheetData>
    <row r="2" spans="2:22" s="7" customFormat="1" ht="20.25" x14ac:dyDescent="0.3">
      <c r="B2" s="8" t="s">
        <v>37</v>
      </c>
      <c r="D2" s="7" t="s">
        <v>47</v>
      </c>
      <c r="H2" s="7" t="s">
        <v>205</v>
      </c>
      <c r="K2" s="7" t="s">
        <v>204</v>
      </c>
    </row>
    <row r="4" spans="2:22" x14ac:dyDescent="0.2">
      <c r="B4" s="9" t="s">
        <v>38</v>
      </c>
      <c r="C4" s="13">
        <v>44782</v>
      </c>
    </row>
    <row r="5" spans="2:22" x14ac:dyDescent="0.2">
      <c r="B5" s="9" t="s">
        <v>39</v>
      </c>
      <c r="C5" s="14" t="s">
        <v>202</v>
      </c>
    </row>
    <row r="7" spans="2:22" x14ac:dyDescent="0.2">
      <c r="B7" s="12" t="s">
        <v>41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</row>
    <row r="8" spans="2:22" s="41" customFormat="1" x14ac:dyDescent="0.2">
      <c r="B8" s="39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</row>
    <row r="9" spans="2:22" s="41" customFormat="1" x14ac:dyDescent="0.2">
      <c r="B9" s="39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</row>
    <row r="10" spans="2:22" s="41" customFormat="1" x14ac:dyDescent="0.2">
      <c r="B10" s="39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</row>
    <row r="11" spans="2:22" s="41" customFormat="1" x14ac:dyDescent="0.2">
      <c r="B11" s="39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</row>
    <row r="12" spans="2:22" s="41" customFormat="1" x14ac:dyDescent="0.2">
      <c r="B12" s="39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</row>
    <row r="13" spans="2:22" s="41" customFormat="1" x14ac:dyDescent="0.2">
      <c r="B13" s="39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</row>
    <row r="14" spans="2:22" ht="15" x14ac:dyDescent="0.25">
      <c r="D14" s="9" t="s">
        <v>210</v>
      </c>
      <c r="E14" s="3">
        <f>DATE(2012,2,1)</f>
        <v>40940</v>
      </c>
      <c r="F14" s="3">
        <f>EDATE(E14,12)</f>
        <v>41306</v>
      </c>
      <c r="G14" s="3">
        <f t="shared" ref="G14:N14" si="0">EDATE(F14,12)</f>
        <v>41671</v>
      </c>
      <c r="H14" s="3">
        <f t="shared" si="0"/>
        <v>42036</v>
      </c>
      <c r="I14" s="3">
        <f t="shared" si="0"/>
        <v>42401</v>
      </c>
      <c r="J14" s="3">
        <f t="shared" si="0"/>
        <v>42767</v>
      </c>
      <c r="K14" s="3">
        <f t="shared" si="0"/>
        <v>43132</v>
      </c>
      <c r="L14" s="3">
        <f t="shared" si="0"/>
        <v>43497</v>
      </c>
      <c r="M14" s="3">
        <f t="shared" si="0"/>
        <v>43862</v>
      </c>
      <c r="N14" s="3">
        <f t="shared" si="0"/>
        <v>44228</v>
      </c>
    </row>
    <row r="15" spans="2:22" ht="15" x14ac:dyDescent="0.25">
      <c r="D15" s="9" t="s">
        <v>211</v>
      </c>
      <c r="E15" s="4">
        <v>41301</v>
      </c>
      <c r="F15" s="4">
        <v>41665</v>
      </c>
      <c r="G15" s="4">
        <v>42029</v>
      </c>
      <c r="H15" s="4">
        <v>42400</v>
      </c>
      <c r="I15" s="4">
        <v>42764</v>
      </c>
      <c r="J15" s="4">
        <v>43128</v>
      </c>
      <c r="K15" s="4">
        <v>43492</v>
      </c>
      <c r="L15" s="4">
        <v>43856</v>
      </c>
      <c r="M15" s="4">
        <v>44227</v>
      </c>
      <c r="N15" s="4">
        <v>44591</v>
      </c>
    </row>
    <row r="16" spans="2:22" x14ac:dyDescent="0.2">
      <c r="B16" s="12" t="s">
        <v>40</v>
      </c>
      <c r="C16" s="10"/>
      <c r="D16" s="12" t="s">
        <v>203</v>
      </c>
      <c r="E16" s="12">
        <v>2013</v>
      </c>
      <c r="F16" s="12">
        <f t="shared" ref="F16:P16" si="1">E16+1</f>
        <v>2014</v>
      </c>
      <c r="G16" s="12">
        <f t="shared" si="1"/>
        <v>2015</v>
      </c>
      <c r="H16" s="12">
        <f t="shared" si="1"/>
        <v>2016</v>
      </c>
      <c r="I16" s="12">
        <f t="shared" si="1"/>
        <v>2017</v>
      </c>
      <c r="J16" s="12">
        <f t="shared" si="1"/>
        <v>2018</v>
      </c>
      <c r="K16" s="12">
        <f t="shared" si="1"/>
        <v>2019</v>
      </c>
      <c r="L16" s="12">
        <f t="shared" si="1"/>
        <v>2020</v>
      </c>
      <c r="M16" s="12">
        <f t="shared" si="1"/>
        <v>2021</v>
      </c>
      <c r="N16" s="12">
        <f t="shared" si="1"/>
        <v>2022</v>
      </c>
      <c r="O16" s="12">
        <f t="shared" si="1"/>
        <v>2023</v>
      </c>
      <c r="P16" s="12">
        <f t="shared" si="1"/>
        <v>2024</v>
      </c>
      <c r="Q16" s="12">
        <f>P16+1</f>
        <v>2025</v>
      </c>
      <c r="R16" s="42"/>
      <c r="S16" s="42"/>
      <c r="T16" s="42"/>
      <c r="U16" s="42"/>
      <c r="V16" s="42"/>
    </row>
    <row r="17" spans="2:22" x14ac:dyDescent="0.2">
      <c r="B17" s="9" t="s">
        <v>3</v>
      </c>
      <c r="E17" s="35">
        <f>Financials!P3</f>
        <v>4280000000</v>
      </c>
      <c r="F17" s="35">
        <f>Financials!Q3</f>
        <v>4130000000</v>
      </c>
      <c r="G17" s="35">
        <f>Financials!R3</f>
        <v>4681507000</v>
      </c>
      <c r="H17" s="35">
        <f>Financials!S3</f>
        <v>5010000000</v>
      </c>
      <c r="I17" s="35">
        <f>Financials!T3</f>
        <v>6910000000</v>
      </c>
      <c r="J17" s="35">
        <f>Financials!U3</f>
        <v>9714000000</v>
      </c>
      <c r="K17" s="35">
        <f>Financials!V3</f>
        <v>11716000000</v>
      </c>
      <c r="L17" s="35">
        <f>Financials!W3</f>
        <v>10918000000</v>
      </c>
      <c r="M17" s="35">
        <f>Financials!X3</f>
        <v>16675000000</v>
      </c>
      <c r="N17" s="35">
        <f>Financials!Y3</f>
        <v>26914000000</v>
      </c>
      <c r="O17" s="35"/>
    </row>
    <row r="18" spans="2:22" x14ac:dyDescent="0.2">
      <c r="B18" s="11" t="s">
        <v>44</v>
      </c>
      <c r="F18" s="20">
        <f>F17/E17-1</f>
        <v>-3.5046728971962593E-2</v>
      </c>
      <c r="G18" s="20">
        <f>G17/F17-1</f>
        <v>0.13353680387409206</v>
      </c>
      <c r="H18" s="20">
        <f>H17/G17-1</f>
        <v>7.0168217200145211E-2</v>
      </c>
      <c r="I18" s="20">
        <f>I17/H17-1</f>
        <v>0.37924151696606789</v>
      </c>
      <c r="J18" s="20">
        <f>J17/I17-1</f>
        <v>0.40578871201157751</v>
      </c>
      <c r="K18" s="20">
        <f>K17/J17-1</f>
        <v>0.20609429689108505</v>
      </c>
      <c r="L18" s="20">
        <f>L17/K17-1</f>
        <v>-6.8111983612154314E-2</v>
      </c>
      <c r="M18" s="20">
        <f>M17/L17-1</f>
        <v>0.52729437625938824</v>
      </c>
      <c r="N18" s="20">
        <f>N17/M17-1</f>
        <v>0.61403298350824587</v>
      </c>
      <c r="O18" s="20"/>
      <c r="P18" s="20"/>
      <c r="Q18" s="20"/>
      <c r="R18" s="20"/>
      <c r="S18" s="20"/>
      <c r="T18" s="20"/>
      <c r="U18" s="20"/>
      <c r="V18" s="20"/>
    </row>
    <row r="20" spans="2:22" x14ac:dyDescent="0.2">
      <c r="B20" s="9" t="s">
        <v>48</v>
      </c>
      <c r="E20" s="35">
        <f>Financials!P18</f>
        <v>648239000</v>
      </c>
      <c r="F20" s="35">
        <f>Financials!Q18</f>
        <v>496227000</v>
      </c>
      <c r="G20" s="35">
        <f>Financials!R18</f>
        <v>758989000</v>
      </c>
      <c r="H20" s="35">
        <f>Financials!S18</f>
        <v>747000000</v>
      </c>
      <c r="I20" s="35">
        <f>Financials!T18</f>
        <v>1934000000</v>
      </c>
      <c r="J20" s="35">
        <f>Financials!U18</f>
        <v>3210000000</v>
      </c>
      <c r="K20" s="35">
        <f>Financials!V18</f>
        <v>3804000000</v>
      </c>
      <c r="L20" s="35">
        <f>Financials!W18</f>
        <v>2846000000</v>
      </c>
      <c r="M20" s="35">
        <f>Financials!X18</f>
        <v>4532000000</v>
      </c>
      <c r="N20" s="35">
        <f>Financials!Y18</f>
        <v>10041000000</v>
      </c>
    </row>
    <row r="21" spans="2:22" x14ac:dyDescent="0.2">
      <c r="B21" s="11" t="s">
        <v>51</v>
      </c>
      <c r="E21" s="20">
        <f>E20/E17</f>
        <v>0.15145771028037383</v>
      </c>
      <c r="F21" s="20">
        <f>F20/F17</f>
        <v>0.12015181598062954</v>
      </c>
      <c r="G21" s="20">
        <f>G20/G17</f>
        <v>0.16212493113862694</v>
      </c>
      <c r="H21" s="20">
        <f>H20/H17</f>
        <v>0.14910179640718563</v>
      </c>
      <c r="I21" s="20">
        <f>I20/I17</f>
        <v>0.27988422575976846</v>
      </c>
      <c r="J21" s="20">
        <f>J20/J17</f>
        <v>0.33045089561457691</v>
      </c>
      <c r="K21" s="20">
        <f>K20/K17</f>
        <v>0.32468419255718678</v>
      </c>
      <c r="L21" s="20">
        <f>L20/L17</f>
        <v>0.2606704524638212</v>
      </c>
      <c r="M21" s="20">
        <f>M20/M17</f>
        <v>0.27178410794602698</v>
      </c>
      <c r="N21" s="20">
        <f>N20/N17</f>
        <v>0.37307720888756779</v>
      </c>
      <c r="O21" s="20"/>
      <c r="P21" s="20"/>
      <c r="Q21" s="20"/>
      <c r="R21" s="20"/>
      <c r="S21" s="20"/>
      <c r="T21" s="20"/>
      <c r="U21" s="20"/>
      <c r="V21" s="20"/>
    </row>
    <row r="23" spans="2:22" x14ac:dyDescent="0.2">
      <c r="B23" s="9" t="s">
        <v>49</v>
      </c>
      <c r="E23" s="37">
        <f>Financials!P23</f>
        <v>99000000</v>
      </c>
      <c r="F23" s="37">
        <f>Financials!Q23</f>
        <v>70000000</v>
      </c>
      <c r="G23" s="37">
        <f>Financials!R23</f>
        <v>124249000</v>
      </c>
      <c r="H23" s="37">
        <f>Financials!S23</f>
        <v>129000000</v>
      </c>
      <c r="I23" s="37">
        <f>Financials!T23</f>
        <v>239000000</v>
      </c>
      <c r="J23" s="37">
        <f>Financials!U23</f>
        <v>149000000</v>
      </c>
      <c r="K23" s="37">
        <f>Financials!V23</f>
        <v>-245000000</v>
      </c>
      <c r="L23" s="37">
        <f>Financials!W23</f>
        <v>174000000</v>
      </c>
      <c r="M23" s="37">
        <f>Financials!X23</f>
        <v>77000000</v>
      </c>
      <c r="N23" s="37">
        <f>Financials!Y23</f>
        <v>189000000</v>
      </c>
    </row>
    <row r="24" spans="2:22" x14ac:dyDescent="0.2">
      <c r="B24" s="11" t="s">
        <v>104</v>
      </c>
      <c r="E24" s="20">
        <f>E23/E20</f>
        <v>0.15272144995904288</v>
      </c>
      <c r="F24" s="20">
        <f t="shared" ref="F24:N24" si="2">F23/F20</f>
        <v>0.14106447250955712</v>
      </c>
      <c r="G24" s="20">
        <f t="shared" si="2"/>
        <v>0.16370329477765819</v>
      </c>
      <c r="H24" s="20">
        <f t="shared" si="2"/>
        <v>0.17269076305220885</v>
      </c>
      <c r="I24" s="20">
        <f t="shared" si="2"/>
        <v>0.12357807652533609</v>
      </c>
      <c r="J24" s="20">
        <f t="shared" si="2"/>
        <v>4.641744548286604E-2</v>
      </c>
      <c r="K24" s="20">
        <f t="shared" si="2"/>
        <v>-6.4405888538380654E-2</v>
      </c>
      <c r="L24" s="20">
        <f t="shared" si="2"/>
        <v>6.1138439915671118E-2</v>
      </c>
      <c r="M24" s="20">
        <f t="shared" si="2"/>
        <v>1.6990291262135922E-2</v>
      </c>
      <c r="N24" s="20">
        <f t="shared" si="2"/>
        <v>1.8822826411711981E-2</v>
      </c>
      <c r="O24" s="20"/>
      <c r="P24" s="20"/>
      <c r="Q24" s="20"/>
      <c r="R24" s="20"/>
      <c r="S24" s="20"/>
      <c r="T24" s="20"/>
      <c r="U24" s="20"/>
      <c r="V24" s="20"/>
    </row>
    <row r="26" spans="2:22" x14ac:dyDescent="0.2">
      <c r="B26" s="12" t="s">
        <v>40</v>
      </c>
      <c r="C26" s="10"/>
      <c r="D26" s="12" t="s">
        <v>208</v>
      </c>
      <c r="E26" s="12">
        <v>2013</v>
      </c>
      <c r="F26" s="12">
        <f t="shared" ref="F26:P26" si="3">E26+1</f>
        <v>2014</v>
      </c>
      <c r="G26" s="12">
        <f t="shared" si="3"/>
        <v>2015</v>
      </c>
      <c r="H26" s="12">
        <f t="shared" si="3"/>
        <v>2016</v>
      </c>
      <c r="I26" s="12">
        <f t="shared" si="3"/>
        <v>2017</v>
      </c>
      <c r="J26" s="12">
        <f t="shared" si="3"/>
        <v>2018</v>
      </c>
      <c r="K26" s="12">
        <f t="shared" si="3"/>
        <v>2019</v>
      </c>
      <c r="L26" s="12">
        <f t="shared" si="3"/>
        <v>2020</v>
      </c>
      <c r="M26" s="12">
        <f t="shared" si="3"/>
        <v>2021</v>
      </c>
      <c r="N26" s="12">
        <f t="shared" si="3"/>
        <v>2022</v>
      </c>
      <c r="O26" s="12">
        <f t="shared" si="3"/>
        <v>2023</v>
      </c>
      <c r="P26" s="12">
        <f t="shared" si="3"/>
        <v>2024</v>
      </c>
      <c r="Q26" s="12">
        <f>P26+1</f>
        <v>2025</v>
      </c>
      <c r="R26" s="42"/>
      <c r="S26" s="42"/>
      <c r="T26" s="42"/>
      <c r="U26" s="42"/>
      <c r="V26" s="42"/>
    </row>
    <row r="27" spans="2:22" x14ac:dyDescent="0.2">
      <c r="B27" s="9" t="s">
        <v>3</v>
      </c>
      <c r="E27" s="35"/>
      <c r="F27" s="35">
        <f>(1/12*E17)+(11/12*F17)</f>
        <v>4142499999.9999995</v>
      </c>
      <c r="G27" s="35">
        <f t="shared" ref="G27:N27" si="4">(1/12*F17)+(11/12*G17)</f>
        <v>4635548083.333333</v>
      </c>
      <c r="H27" s="35">
        <f t="shared" si="4"/>
        <v>4982625583.333333</v>
      </c>
      <c r="I27" s="35">
        <f t="shared" si="4"/>
        <v>6751666666.666666</v>
      </c>
      <c r="J27" s="35">
        <f t="shared" si="4"/>
        <v>9480333333.333334</v>
      </c>
      <c r="K27" s="35">
        <f t="shared" si="4"/>
        <v>11549166666.666666</v>
      </c>
      <c r="L27" s="35">
        <f t="shared" si="4"/>
        <v>10984500000</v>
      </c>
      <c r="M27" s="35">
        <f t="shared" si="4"/>
        <v>16195250000</v>
      </c>
      <c r="N27" s="35">
        <f t="shared" si="4"/>
        <v>26060749999.999996</v>
      </c>
      <c r="O27" s="35"/>
      <c r="P27" s="35"/>
      <c r="Q27" s="35"/>
      <c r="R27" s="35"/>
      <c r="S27" s="35"/>
      <c r="T27" s="35"/>
      <c r="U27" s="35"/>
      <c r="V27" s="35"/>
    </row>
    <row r="28" spans="2:22" x14ac:dyDescent="0.2">
      <c r="B28" s="11" t="s">
        <v>44</v>
      </c>
      <c r="F28" s="20"/>
      <c r="G28" s="20">
        <f>G27/F27-1</f>
        <v>0.11902186682760019</v>
      </c>
      <c r="H28" s="20">
        <f>H27/G27-1</f>
        <v>7.4873023375139569E-2</v>
      </c>
      <c r="I28" s="20">
        <f>I27/H27-1</f>
        <v>0.35504194600748229</v>
      </c>
      <c r="J28" s="20">
        <f>J27/I27-1</f>
        <v>0.4041471241668726</v>
      </c>
      <c r="K28" s="20">
        <f>K27/J27-1</f>
        <v>0.2182236911501001</v>
      </c>
      <c r="L28" s="20">
        <f>L27/K27-1</f>
        <v>-4.8892416480265433E-2</v>
      </c>
      <c r="M28" s="20">
        <f>M27/L27-1</f>
        <v>0.47437298010833451</v>
      </c>
      <c r="N28" s="20">
        <f>N27/M27-1</f>
        <v>0.60916009323721432</v>
      </c>
      <c r="O28" s="20"/>
      <c r="P28" s="20"/>
      <c r="Q28" s="20"/>
      <c r="R28" s="20"/>
      <c r="S28" s="20"/>
      <c r="T28" s="20"/>
      <c r="U28" s="20"/>
      <c r="V28" s="20"/>
    </row>
    <row r="30" spans="2:22" x14ac:dyDescent="0.2">
      <c r="B30" s="9" t="s">
        <v>48</v>
      </c>
      <c r="E30" s="35"/>
      <c r="F30" s="35">
        <f>(1/12*E20)+(11/12*F20)</f>
        <v>508894666.66666669</v>
      </c>
      <c r="G30" s="35">
        <f t="shared" ref="G30:N30" si="5">(1/12*F20)+(11/12*G20)</f>
        <v>737092166.66666663</v>
      </c>
      <c r="H30" s="35">
        <f t="shared" si="5"/>
        <v>747999083.33333337</v>
      </c>
      <c r="I30" s="35">
        <f t="shared" si="5"/>
        <v>1835083333.3333333</v>
      </c>
      <c r="J30" s="35">
        <f t="shared" si="5"/>
        <v>3103666666.6666665</v>
      </c>
      <c r="K30" s="35">
        <f t="shared" si="5"/>
        <v>3754500000</v>
      </c>
      <c r="L30" s="35">
        <f t="shared" si="5"/>
        <v>2925833333.333333</v>
      </c>
      <c r="M30" s="35">
        <f t="shared" si="5"/>
        <v>4391500000</v>
      </c>
      <c r="N30" s="35">
        <f t="shared" si="5"/>
        <v>9581916666.666666</v>
      </c>
    </row>
    <row r="31" spans="2:22" x14ac:dyDescent="0.2">
      <c r="B31" s="11" t="s">
        <v>51</v>
      </c>
      <c r="E31" s="20"/>
      <c r="F31" s="20">
        <f>F30/F27</f>
        <v>0.12284723395695032</v>
      </c>
      <c r="G31" s="20">
        <f>G30/G27</f>
        <v>0.15900863358894077</v>
      </c>
      <c r="H31" s="20">
        <f>H30/H27</f>
        <v>0.15012147126514142</v>
      </c>
      <c r="I31" s="20">
        <f>I30/I27</f>
        <v>0.27179708713897804</v>
      </c>
      <c r="J31" s="20">
        <f>J30/J27</f>
        <v>0.32737948735979744</v>
      </c>
      <c r="K31" s="20">
        <f>K30/K27</f>
        <v>0.32508839021574432</v>
      </c>
      <c r="L31" s="20">
        <f>L30/L27</f>
        <v>0.26636017418483621</v>
      </c>
      <c r="M31" s="20">
        <f>M30/M27</f>
        <v>0.27115975363146599</v>
      </c>
      <c r="N31" s="20">
        <f>N30/N27</f>
        <v>0.36767616690489213</v>
      </c>
      <c r="O31" s="20"/>
      <c r="P31" s="20"/>
      <c r="Q31" s="20"/>
      <c r="R31" s="20"/>
      <c r="S31" s="20"/>
      <c r="T31" s="20"/>
      <c r="U31" s="20"/>
      <c r="V31" s="20"/>
    </row>
    <row r="33" spans="2:22" x14ac:dyDescent="0.2">
      <c r="B33" s="9" t="s">
        <v>49</v>
      </c>
      <c r="E33" s="37"/>
      <c r="F33" s="35">
        <f>(1/12*E23)+(11/12*F23)</f>
        <v>72416666.666666657</v>
      </c>
      <c r="G33" s="35">
        <f t="shared" ref="G33:N33" si="6">(1/12*F23)+(11/12*G23)</f>
        <v>119728249.99999999</v>
      </c>
      <c r="H33" s="35">
        <f t="shared" si="6"/>
        <v>128604083.33333333</v>
      </c>
      <c r="I33" s="35">
        <f t="shared" si="6"/>
        <v>229833333.33333331</v>
      </c>
      <c r="J33" s="35">
        <f t="shared" si="6"/>
        <v>156499999.99999997</v>
      </c>
      <c r="K33" s="35">
        <f t="shared" si="6"/>
        <v>-212166666.66666666</v>
      </c>
      <c r="L33" s="35">
        <f t="shared" si="6"/>
        <v>139083333.33333334</v>
      </c>
      <c r="M33" s="35">
        <f t="shared" si="6"/>
        <v>85083333.333333328</v>
      </c>
      <c r="N33" s="35">
        <f t="shared" si="6"/>
        <v>179666666.66666666</v>
      </c>
    </row>
    <row r="34" spans="2:22" x14ac:dyDescent="0.2">
      <c r="B34" s="11" t="s">
        <v>104</v>
      </c>
      <c r="E34" s="20"/>
      <c r="F34" s="20">
        <f t="shared" ref="F34" si="7">F33/F30</f>
        <v>0.14230187779527392</v>
      </c>
      <c r="G34" s="20">
        <f t="shared" ref="G34" si="8">G33/G30</f>
        <v>0.16243321448041437</v>
      </c>
      <c r="H34" s="20">
        <f t="shared" ref="H34" si="9">H33/H30</f>
        <v>0.17193080339113606</v>
      </c>
      <c r="I34" s="20">
        <f t="shared" ref="I34" si="10">I33/I30</f>
        <v>0.1252440851914082</v>
      </c>
      <c r="J34" s="20">
        <f t="shared" ref="J34" si="11">J33/J30</f>
        <v>5.0424229406078824E-2</v>
      </c>
      <c r="K34" s="20">
        <f t="shared" ref="K34" si="12">K33/K30</f>
        <v>-5.6509965818795221E-2</v>
      </c>
      <c r="L34" s="20">
        <f t="shared" ref="L34" si="13">L33/L30</f>
        <v>4.75363144403304E-2</v>
      </c>
      <c r="M34" s="20">
        <f t="shared" ref="M34" si="14">M33/M30</f>
        <v>1.9374549318759725E-2</v>
      </c>
      <c r="N34" s="20">
        <f t="shared" ref="N34" si="15">N33/N30</f>
        <v>1.8750597914474313E-2</v>
      </c>
      <c r="O34" s="20"/>
      <c r="P34" s="20"/>
      <c r="Q34" s="20"/>
      <c r="R34" s="20"/>
      <c r="S34" s="20"/>
      <c r="T34" s="20"/>
      <c r="U34" s="20"/>
      <c r="V34" s="20"/>
    </row>
    <row r="37" spans="2:22" x14ac:dyDescent="0.2">
      <c r="B37" s="12" t="s">
        <v>42</v>
      </c>
      <c r="C37" s="10"/>
      <c r="D37" s="12" t="s">
        <v>203</v>
      </c>
      <c r="E37" s="12">
        <f>E16</f>
        <v>2013</v>
      </c>
      <c r="F37" s="12">
        <f t="shared" ref="F37:Q37" si="16">F16</f>
        <v>2014</v>
      </c>
      <c r="G37" s="12">
        <f t="shared" si="16"/>
        <v>2015</v>
      </c>
      <c r="H37" s="12">
        <f t="shared" si="16"/>
        <v>2016</v>
      </c>
      <c r="I37" s="12">
        <f t="shared" si="16"/>
        <v>2017</v>
      </c>
      <c r="J37" s="12">
        <f t="shared" si="16"/>
        <v>2018</v>
      </c>
      <c r="K37" s="12">
        <f t="shared" si="16"/>
        <v>2019</v>
      </c>
      <c r="L37" s="12">
        <f t="shared" si="16"/>
        <v>2020</v>
      </c>
      <c r="M37" s="12">
        <f t="shared" si="16"/>
        <v>2021</v>
      </c>
      <c r="N37" s="12">
        <f t="shared" si="16"/>
        <v>2022</v>
      </c>
      <c r="O37" s="12">
        <f t="shared" si="16"/>
        <v>2023</v>
      </c>
      <c r="P37" s="12">
        <f t="shared" si="16"/>
        <v>2024</v>
      </c>
      <c r="Q37" s="12">
        <f t="shared" si="16"/>
        <v>2025</v>
      </c>
      <c r="R37" s="42"/>
      <c r="S37" s="42"/>
      <c r="T37" s="42"/>
      <c r="U37" s="42"/>
      <c r="V37" s="42"/>
    </row>
    <row r="38" spans="2:22" x14ac:dyDescent="0.2">
      <c r="B38" s="9" t="s">
        <v>50</v>
      </c>
      <c r="E38" s="37">
        <f>Financials!P15</f>
        <v>226235000</v>
      </c>
      <c r="F38" s="37">
        <f>Financials!Q15</f>
        <v>239148000</v>
      </c>
      <c r="G38" s="37">
        <f>Financials!R15</f>
        <v>220125000</v>
      </c>
      <c r="H38" s="37">
        <f>Financials!S15</f>
        <v>197000000</v>
      </c>
      <c r="I38" s="37">
        <f>Financials!T15</f>
        <v>187000000</v>
      </c>
      <c r="J38" s="37">
        <f>Financials!U15</f>
        <v>199000000</v>
      </c>
      <c r="K38" s="37">
        <f>Financials!V15</f>
        <v>262000000</v>
      </c>
      <c r="L38" s="37">
        <f>Financials!W15</f>
        <v>381000000</v>
      </c>
      <c r="M38" s="37">
        <f>Financials!X15</f>
        <v>1098000000</v>
      </c>
      <c r="N38" s="37">
        <f>Financials!Y15</f>
        <v>1174000000</v>
      </c>
    </row>
    <row r="39" spans="2:22" x14ac:dyDescent="0.2">
      <c r="B39" s="11" t="s">
        <v>51</v>
      </c>
      <c r="E39" s="20">
        <f>E38/E17</f>
        <v>5.2858644859813085E-2</v>
      </c>
      <c r="F39" s="20">
        <f>F38/F17</f>
        <v>5.7905084745762711E-2</v>
      </c>
      <c r="G39" s="20">
        <f>G38/G17</f>
        <v>4.7020115531174043E-2</v>
      </c>
      <c r="H39" s="20">
        <f>H38/H17</f>
        <v>3.932135728542914E-2</v>
      </c>
      <c r="I39" s="20">
        <f>I38/I17</f>
        <v>2.7062228654124457E-2</v>
      </c>
      <c r="J39" s="20">
        <f>J38/J17</f>
        <v>2.0485896644018942E-2</v>
      </c>
      <c r="K39" s="20">
        <f>K38/K17</f>
        <v>2.2362581085694777E-2</v>
      </c>
      <c r="L39" s="20">
        <f>L38/L17</f>
        <v>3.4896501190694269E-2</v>
      </c>
      <c r="M39" s="20">
        <f>M38/M17</f>
        <v>6.5847076461769113E-2</v>
      </c>
      <c r="N39" s="20">
        <f>N38/N17</f>
        <v>4.362042059894479E-2</v>
      </c>
      <c r="O39" s="20"/>
      <c r="P39" s="20"/>
      <c r="Q39" s="20"/>
      <c r="R39" s="20"/>
      <c r="S39" s="20"/>
      <c r="T39" s="20"/>
      <c r="U39" s="20"/>
      <c r="V39" s="20"/>
    </row>
    <row r="40" spans="2:22" x14ac:dyDescent="0.2">
      <c r="B40" s="11" t="s">
        <v>52</v>
      </c>
      <c r="E40" s="20">
        <f>E38/E42</f>
        <v>1.2341728993120906</v>
      </c>
      <c r="F40" s="20">
        <f t="shared" ref="F40:N40" si="17">F38/F42</f>
        <v>0.93715172462439167</v>
      </c>
      <c r="G40" s="20">
        <f t="shared" si="17"/>
        <v>1.798686070550167</v>
      </c>
      <c r="H40" s="20">
        <f t="shared" si="17"/>
        <v>2.2906976744186047</v>
      </c>
      <c r="I40" s="20">
        <f t="shared" si="17"/>
        <v>1.0625</v>
      </c>
      <c r="J40" s="20">
        <f t="shared" si="17"/>
        <v>0.33558178752107926</v>
      </c>
      <c r="K40" s="20">
        <f t="shared" si="17"/>
        <v>0.43666666666666665</v>
      </c>
      <c r="L40" s="20">
        <f t="shared" si="17"/>
        <v>0.77914110429447858</v>
      </c>
      <c r="M40" s="20">
        <f t="shared" si="17"/>
        <v>0.97340425531914898</v>
      </c>
      <c r="N40" s="20">
        <f t="shared" si="17"/>
        <v>1.2028688524590163</v>
      </c>
      <c r="O40" s="20"/>
      <c r="P40" s="20"/>
      <c r="Q40" s="20"/>
      <c r="R40" s="20"/>
      <c r="S40" s="20"/>
      <c r="T40" s="20"/>
      <c r="U40" s="20"/>
      <c r="V40" s="20"/>
    </row>
    <row r="42" spans="2:22" x14ac:dyDescent="0.2">
      <c r="B42" s="9" t="s">
        <v>53</v>
      </c>
      <c r="E42" s="37">
        <f>-Financials!P81</f>
        <v>183309000</v>
      </c>
      <c r="F42" s="37">
        <f>-Financials!Q81</f>
        <v>255186000</v>
      </c>
      <c r="G42" s="37">
        <f>-Financials!R81</f>
        <v>122381000</v>
      </c>
      <c r="H42" s="37">
        <f>-Financials!S81</f>
        <v>86000000</v>
      </c>
      <c r="I42" s="37">
        <f>-Financials!T81</f>
        <v>176000000</v>
      </c>
      <c r="J42" s="37">
        <f>-Financials!U81</f>
        <v>593000000</v>
      </c>
      <c r="K42" s="37">
        <f>-Financials!V81</f>
        <v>600000000</v>
      </c>
      <c r="L42" s="37">
        <f>-Financials!W81</f>
        <v>489000000</v>
      </c>
      <c r="M42" s="37">
        <f>-Financials!X81</f>
        <v>1128000000</v>
      </c>
      <c r="N42" s="37">
        <f>-Financials!Y81</f>
        <v>976000000</v>
      </c>
    </row>
    <row r="43" spans="2:22" x14ac:dyDescent="0.2">
      <c r="B43" s="11" t="s">
        <v>51</v>
      </c>
      <c r="E43" s="20">
        <f>E42/E17</f>
        <v>4.2829205607476634E-2</v>
      </c>
      <c r="F43" s="20">
        <f>F42/F17</f>
        <v>6.1788377723970944E-2</v>
      </c>
      <c r="G43" s="20">
        <f>G42/G17</f>
        <v>2.6141368580672848E-2</v>
      </c>
      <c r="H43" s="20">
        <f>H42/H17</f>
        <v>1.716566866267465E-2</v>
      </c>
      <c r="I43" s="20">
        <f>I42/I17</f>
        <v>2.5470332850940667E-2</v>
      </c>
      <c r="J43" s="20">
        <f>J42/J17</f>
        <v>6.1045913115091617E-2</v>
      </c>
      <c r="K43" s="20">
        <f>K42/K17</f>
        <v>5.1212017753499491E-2</v>
      </c>
      <c r="L43" s="20">
        <f>L42/L17</f>
        <v>4.478842278805642E-2</v>
      </c>
      <c r="M43" s="20">
        <f>M42/M17</f>
        <v>6.7646176911544231E-2</v>
      </c>
      <c r="N43" s="20">
        <f>N42/N17</f>
        <v>3.6263654603552055E-2</v>
      </c>
      <c r="O43" s="20"/>
      <c r="P43" s="20"/>
      <c r="Q43" s="20"/>
      <c r="R43" s="20"/>
      <c r="S43" s="20"/>
      <c r="T43" s="20"/>
      <c r="U43" s="20"/>
      <c r="V43" s="20"/>
    </row>
    <row r="45" spans="2:22" x14ac:dyDescent="0.2">
      <c r="B45" s="9" t="s">
        <v>199</v>
      </c>
      <c r="E45" s="37">
        <f>-Financials!P74</f>
        <v>112322000</v>
      </c>
      <c r="F45" s="37">
        <f>-Financials!Q74</f>
        <v>-12237000</v>
      </c>
      <c r="G45" s="37">
        <f>-Financials!R74</f>
        <v>202527000</v>
      </c>
      <c r="H45" s="37">
        <f>-Financials!S74</f>
        <v>51000000</v>
      </c>
      <c r="I45" s="37">
        <f>-Financials!T74</f>
        <v>679000000</v>
      </c>
      <c r="J45" s="37">
        <f>-Financials!U74</f>
        <v>-185000000</v>
      </c>
      <c r="K45" s="37">
        <f>-Financials!V74</f>
        <v>857000000</v>
      </c>
      <c r="L45" s="37">
        <f>-Financials!W74</f>
        <v>-717000000</v>
      </c>
      <c r="M45" s="37">
        <f>-Financials!X74</f>
        <v>703000000</v>
      </c>
      <c r="N45" s="37">
        <f>-Financials!Y74</f>
        <v>3363000000</v>
      </c>
    </row>
    <row r="46" spans="2:22" x14ac:dyDescent="0.2">
      <c r="B46" s="11" t="s">
        <v>51</v>
      </c>
      <c r="E46" s="20">
        <f>E45/E17</f>
        <v>2.6243457943925234E-2</v>
      </c>
      <c r="F46" s="20">
        <f>F45/F17</f>
        <v>-2.9629539951573848E-3</v>
      </c>
      <c r="G46" s="20">
        <f>G45/G17</f>
        <v>4.3261069565847063E-2</v>
      </c>
      <c r="H46" s="20">
        <f>H45/H17</f>
        <v>1.0179640718562874E-2</v>
      </c>
      <c r="I46" s="20">
        <f>I45/I17</f>
        <v>9.8263386396526778E-2</v>
      </c>
      <c r="J46" s="20">
        <f>J45/J17</f>
        <v>-1.9044677784640723E-2</v>
      </c>
      <c r="K46" s="20">
        <f>K45/K17</f>
        <v>7.3147832024581763E-2</v>
      </c>
      <c r="L46" s="20">
        <f>L45/L17</f>
        <v>-6.5671368382487633E-2</v>
      </c>
      <c r="M46" s="20">
        <f>M45/M17</f>
        <v>4.2158920539730138E-2</v>
      </c>
      <c r="N46" s="20">
        <f>N45/N17</f>
        <v>0.12495355577023111</v>
      </c>
      <c r="O46" s="20"/>
      <c r="P46" s="20"/>
      <c r="Q46" s="20"/>
      <c r="R46" s="20"/>
      <c r="S46" s="20"/>
      <c r="T46" s="20"/>
      <c r="U46" s="20"/>
      <c r="V46" s="20"/>
    </row>
    <row r="47" spans="2:22" x14ac:dyDescent="0.2">
      <c r="B47" s="11" t="s">
        <v>54</v>
      </c>
      <c r="F47" s="20">
        <f>F45/(F17-E17)</f>
        <v>8.158E-2</v>
      </c>
      <c r="G47" s="20">
        <f>G45/(G17-F17)</f>
        <v>0.36722471337625812</v>
      </c>
      <c r="H47" s="20">
        <f>H45/(H17-G17)</f>
        <v>0.1552544498665116</v>
      </c>
      <c r="I47" s="20">
        <f>I45/(I17-H17)</f>
        <v>0.35736842105263156</v>
      </c>
      <c r="J47" s="20">
        <f>J45/(J17-I17)</f>
        <v>-6.5977175463623389E-2</v>
      </c>
      <c r="K47" s="20">
        <f>K45/(K17-J17)</f>
        <v>0.42807192807192807</v>
      </c>
      <c r="L47" s="20">
        <f>L45/(L17-K17)</f>
        <v>0.89849624060150379</v>
      </c>
      <c r="M47" s="20">
        <f>M45/(M17-L17)</f>
        <v>0.12211221122112212</v>
      </c>
      <c r="N47" s="20">
        <f>N45/(N17-M17)</f>
        <v>0.32845004394960448</v>
      </c>
      <c r="O47" s="20"/>
      <c r="P47" s="20"/>
      <c r="Q47" s="20"/>
      <c r="R47" s="20"/>
      <c r="S47" s="20"/>
      <c r="T47" s="20"/>
      <c r="U47" s="20"/>
      <c r="V47" s="20"/>
    </row>
    <row r="48" spans="2:22" x14ac:dyDescent="0.2">
      <c r="B48" s="38" t="s">
        <v>200</v>
      </c>
    </row>
    <row r="49" spans="2:22" x14ac:dyDescent="0.2">
      <c r="B49" s="38"/>
    </row>
    <row r="50" spans="2:22" x14ac:dyDescent="0.2">
      <c r="B50" s="12" t="s">
        <v>42</v>
      </c>
      <c r="C50" s="10"/>
      <c r="D50" s="12" t="s">
        <v>208</v>
      </c>
      <c r="E50" s="12">
        <f>E16</f>
        <v>2013</v>
      </c>
      <c r="F50" s="12">
        <f t="shared" ref="F50:Q50" si="18">F16</f>
        <v>2014</v>
      </c>
      <c r="G50" s="12">
        <f t="shared" si="18"/>
        <v>2015</v>
      </c>
      <c r="H50" s="12">
        <f t="shared" si="18"/>
        <v>2016</v>
      </c>
      <c r="I50" s="12">
        <f t="shared" si="18"/>
        <v>2017</v>
      </c>
      <c r="J50" s="12">
        <f t="shared" si="18"/>
        <v>2018</v>
      </c>
      <c r="K50" s="12">
        <f t="shared" si="18"/>
        <v>2019</v>
      </c>
      <c r="L50" s="12">
        <f t="shared" si="18"/>
        <v>2020</v>
      </c>
      <c r="M50" s="12">
        <f t="shared" si="18"/>
        <v>2021</v>
      </c>
      <c r="N50" s="12">
        <f t="shared" si="18"/>
        <v>2022</v>
      </c>
      <c r="O50" s="12">
        <f t="shared" si="18"/>
        <v>2023</v>
      </c>
      <c r="P50" s="12">
        <f t="shared" si="18"/>
        <v>2024</v>
      </c>
      <c r="Q50" s="12">
        <f t="shared" si="18"/>
        <v>2025</v>
      </c>
      <c r="R50" s="42"/>
      <c r="S50" s="42"/>
      <c r="T50" s="42"/>
      <c r="U50" s="42"/>
      <c r="V50" s="42"/>
    </row>
    <row r="51" spans="2:22" x14ac:dyDescent="0.2">
      <c r="B51" s="9" t="s">
        <v>50</v>
      </c>
      <c r="E51" s="37"/>
      <c r="F51" s="37">
        <f>(1/12*E38)+(11/12*F38)</f>
        <v>238071916.66666666</v>
      </c>
      <c r="G51" s="37">
        <f t="shared" ref="G51:N51" si="19">(1/12*F38)+(11/12*G38)</f>
        <v>221710250</v>
      </c>
      <c r="H51" s="37">
        <f t="shared" si="19"/>
        <v>198927083.33333331</v>
      </c>
      <c r="I51" s="37">
        <f t="shared" si="19"/>
        <v>187833333.33333331</v>
      </c>
      <c r="J51" s="37">
        <f t="shared" si="19"/>
        <v>198000000</v>
      </c>
      <c r="K51" s="37">
        <f t="shared" si="19"/>
        <v>256750000</v>
      </c>
      <c r="L51" s="37">
        <f t="shared" si="19"/>
        <v>371083333.33333331</v>
      </c>
      <c r="M51" s="37">
        <f t="shared" si="19"/>
        <v>1038250000</v>
      </c>
      <c r="N51" s="37">
        <f t="shared" si="19"/>
        <v>1167666666.6666665</v>
      </c>
      <c r="O51" s="37"/>
      <c r="P51" s="37"/>
      <c r="Q51" s="37"/>
      <c r="R51" s="37"/>
      <c r="S51" s="37"/>
      <c r="T51" s="37"/>
      <c r="U51" s="37"/>
      <c r="V51" s="37"/>
    </row>
    <row r="52" spans="2:22" x14ac:dyDescent="0.2">
      <c r="B52" s="11" t="s">
        <v>51</v>
      </c>
      <c r="E52" s="20"/>
      <c r="F52" s="20">
        <f>F51/F$27</f>
        <v>5.7470589418628044E-2</v>
      </c>
      <c r="G52" s="20">
        <f t="shared" ref="G52:N52" si="20">G51/G$27</f>
        <v>4.7828271007939245E-2</v>
      </c>
      <c r="H52" s="20">
        <f t="shared" si="20"/>
        <v>3.9924148424624918E-2</v>
      </c>
      <c r="I52" s="20">
        <f t="shared" si="20"/>
        <v>2.7820291286102198E-2</v>
      </c>
      <c r="J52" s="20">
        <f t="shared" si="20"/>
        <v>2.0885341584332476E-2</v>
      </c>
      <c r="K52" s="20">
        <f t="shared" si="20"/>
        <v>2.2231041200663829E-2</v>
      </c>
      <c r="L52" s="20">
        <f t="shared" si="20"/>
        <v>3.3782451029480937E-2</v>
      </c>
      <c r="M52" s="20">
        <f t="shared" si="20"/>
        <v>6.4108303360553245E-2</v>
      </c>
      <c r="N52" s="20">
        <f t="shared" si="20"/>
        <v>4.4805566480882811E-2</v>
      </c>
      <c r="O52" s="20"/>
      <c r="P52" s="20"/>
      <c r="Q52" s="20"/>
      <c r="R52" s="20"/>
      <c r="S52" s="20"/>
      <c r="T52" s="20"/>
      <c r="U52" s="20"/>
      <c r="V52" s="20"/>
    </row>
    <row r="53" spans="2:22" x14ac:dyDescent="0.2">
      <c r="B53" s="11" t="s">
        <v>52</v>
      </c>
      <c r="E53" s="20"/>
      <c r="F53" s="20">
        <f t="shared" ref="F53:N53" si="21">F51/F55</f>
        <v>0.95535914632209218</v>
      </c>
      <c r="G53" s="20">
        <f t="shared" si="21"/>
        <v>1.6613970351766012</v>
      </c>
      <c r="H53" s="20">
        <f t="shared" si="21"/>
        <v>2.2343386862926238</v>
      </c>
      <c r="I53" s="20">
        <f t="shared" si="21"/>
        <v>1.1147378832838775</v>
      </c>
      <c r="J53" s="20">
        <f t="shared" si="21"/>
        <v>0.35467980295566509</v>
      </c>
      <c r="K53" s="20">
        <f t="shared" si="21"/>
        <v>0.42833310162658145</v>
      </c>
      <c r="L53" s="20">
        <f t="shared" si="21"/>
        <v>0.744773373473825</v>
      </c>
      <c r="M53" s="20">
        <f t="shared" si="21"/>
        <v>0.96603861363107701</v>
      </c>
      <c r="N53" s="20">
        <f t="shared" si="21"/>
        <v>1.1810519217801752</v>
      </c>
      <c r="O53" s="20"/>
      <c r="P53" s="20"/>
      <c r="Q53" s="20"/>
      <c r="R53" s="20"/>
      <c r="S53" s="20"/>
      <c r="T53" s="20"/>
      <c r="U53" s="20"/>
      <c r="V53" s="20"/>
    </row>
    <row r="55" spans="2:22" x14ac:dyDescent="0.2">
      <c r="B55" s="9" t="s">
        <v>53</v>
      </c>
      <c r="E55" s="37"/>
      <c r="F55" s="37">
        <f>(1/12*E42)+(11/12*F42)</f>
        <v>249196250</v>
      </c>
      <c r="G55" s="37">
        <f t="shared" ref="G55:N55" si="22">(1/12*F42)+(11/12*G42)</f>
        <v>133448083.33333333</v>
      </c>
      <c r="H55" s="37">
        <f t="shared" si="22"/>
        <v>89031750</v>
      </c>
      <c r="I55" s="37">
        <f t="shared" si="22"/>
        <v>168499999.99999997</v>
      </c>
      <c r="J55" s="37">
        <f t="shared" si="22"/>
        <v>558249999.99999988</v>
      </c>
      <c r="K55" s="37">
        <f t="shared" si="22"/>
        <v>599416666.66666663</v>
      </c>
      <c r="L55" s="37">
        <f t="shared" si="22"/>
        <v>498250000</v>
      </c>
      <c r="M55" s="37">
        <f t="shared" si="22"/>
        <v>1074750000</v>
      </c>
      <c r="N55" s="37">
        <f t="shared" si="22"/>
        <v>988666666.66666663</v>
      </c>
    </row>
    <row r="56" spans="2:22" x14ac:dyDescent="0.2">
      <c r="B56" s="11" t="s">
        <v>51</v>
      </c>
      <c r="E56" s="20"/>
      <c r="F56" s="20">
        <f>F55/F$27</f>
        <v>6.0156004828002423E-2</v>
      </c>
      <c r="G56" s="20">
        <f t="shared" ref="G56" si="23">G55/G$27</f>
        <v>2.8787983844484985E-2</v>
      </c>
      <c r="H56" s="20">
        <f t="shared" ref="H56" si="24">H55/H$27</f>
        <v>1.7868440746944211E-2</v>
      </c>
      <c r="I56" s="20">
        <f t="shared" ref="I56" si="25">I55/I$27</f>
        <v>2.4956800789928412E-2</v>
      </c>
      <c r="J56" s="20">
        <f t="shared" ref="J56" si="26">J55/J$27</f>
        <v>5.8885060300270721E-2</v>
      </c>
      <c r="K56" s="20">
        <f t="shared" ref="K56" si="27">K55/K$27</f>
        <v>5.1901291579479036E-2</v>
      </c>
      <c r="L56" s="20">
        <f t="shared" ref="L56" si="28">L55/L$27</f>
        <v>4.5359370021393786E-2</v>
      </c>
      <c r="M56" s="20">
        <f t="shared" ref="M56" si="29">M55/M$27</f>
        <v>6.6362050601256536E-2</v>
      </c>
      <c r="N56" s="20">
        <f t="shared" ref="N56" si="30">N55/N$27</f>
        <v>3.7936999766571063E-2</v>
      </c>
      <c r="O56" s="20"/>
      <c r="P56" s="20"/>
      <c r="Q56" s="20"/>
      <c r="R56" s="20"/>
      <c r="S56" s="20"/>
      <c r="T56" s="20"/>
      <c r="U56" s="20"/>
      <c r="V56" s="20"/>
    </row>
    <row r="58" spans="2:22" x14ac:dyDescent="0.2">
      <c r="B58" s="9" t="s">
        <v>199</v>
      </c>
      <c r="E58" s="37"/>
      <c r="F58" s="37">
        <f>(1/12*E45)+(11/12*F45)</f>
        <v>-1857083.333333334</v>
      </c>
      <c r="G58" s="37">
        <f t="shared" ref="G58:N58" si="31">(1/12*F45)+(11/12*G45)</f>
        <v>184630000</v>
      </c>
      <c r="H58" s="37">
        <f t="shared" si="31"/>
        <v>63627250</v>
      </c>
      <c r="I58" s="37">
        <f t="shared" si="31"/>
        <v>626666666.66666663</v>
      </c>
      <c r="J58" s="37">
        <f t="shared" si="31"/>
        <v>-112999999.99999999</v>
      </c>
      <c r="K58" s="37">
        <f t="shared" si="31"/>
        <v>770166666.66666663</v>
      </c>
      <c r="L58" s="37">
        <f t="shared" si="31"/>
        <v>-585833333.33333337</v>
      </c>
      <c r="M58" s="37">
        <f t="shared" si="31"/>
        <v>584666666.66666663</v>
      </c>
      <c r="N58" s="37">
        <f t="shared" si="31"/>
        <v>3141333333.3333335</v>
      </c>
    </row>
    <row r="59" spans="2:22" x14ac:dyDescent="0.2">
      <c r="B59" s="11" t="s">
        <v>51</v>
      </c>
      <c r="E59" s="20"/>
      <c r="F59" s="20">
        <f>F58/F$27</f>
        <v>-4.4830014081673729E-4</v>
      </c>
      <c r="G59" s="20">
        <f t="shared" ref="G59:G60" si="32">G58/G$27</f>
        <v>3.9829162955685733E-2</v>
      </c>
      <c r="H59" s="20">
        <f t="shared" ref="H59" si="33">H58/H$27</f>
        <v>1.2769823647361823E-2</v>
      </c>
      <c r="I59" s="20">
        <f t="shared" ref="I59" si="34">I58/I$27</f>
        <v>9.281658849666749E-2</v>
      </c>
      <c r="J59" s="20">
        <f t="shared" ref="J59" si="35">J58/J$27</f>
        <v>-1.1919412116310956E-2</v>
      </c>
      <c r="K59" s="20">
        <f t="shared" ref="K59" si="36">K58/K$27</f>
        <v>6.6685908074175626E-2</v>
      </c>
      <c r="L59" s="20">
        <f t="shared" ref="L59" si="37">L58/L$27</f>
        <v>-5.3332726417527732E-2</v>
      </c>
      <c r="M59" s="20">
        <f t="shared" ref="M59" si="38">M58/M$27</f>
        <v>3.6101120184416212E-2</v>
      </c>
      <c r="N59" s="20">
        <f t="shared" ref="N59" si="39">N58/N$27</f>
        <v>0.1205388691167113</v>
      </c>
      <c r="O59" s="20"/>
      <c r="P59" s="20"/>
      <c r="Q59" s="20"/>
      <c r="R59" s="20"/>
      <c r="S59" s="20"/>
      <c r="T59" s="20"/>
      <c r="U59" s="20"/>
      <c r="V59" s="20"/>
    </row>
    <row r="60" spans="2:22" x14ac:dyDescent="0.2">
      <c r="B60" s="11" t="s">
        <v>54</v>
      </c>
      <c r="F60" s="20"/>
      <c r="G60" s="20">
        <f>G58/(G27-F27)</f>
        <v>0.37446652008416342</v>
      </c>
      <c r="H60" s="20">
        <f t="shared" ref="H60:N60" si="40">H58/(H27-G27)</f>
        <v>0.18332288898012691</v>
      </c>
      <c r="I60" s="20">
        <f t="shared" si="40"/>
        <v>0.35424087805008114</v>
      </c>
      <c r="J60" s="20">
        <f t="shared" si="40"/>
        <v>-4.1412167114585854E-2</v>
      </c>
      <c r="K60" s="20">
        <f t="shared" si="40"/>
        <v>0.37227100620317433</v>
      </c>
      <c r="L60" s="20">
        <f t="shared" si="40"/>
        <v>1.0374852420306979</v>
      </c>
      <c r="M60" s="20">
        <f t="shared" si="40"/>
        <v>0.11220393737305889</v>
      </c>
      <c r="N60" s="20">
        <f t="shared" si="40"/>
        <v>0.31841602892233895</v>
      </c>
      <c r="O60" s="20"/>
      <c r="P60" s="20"/>
      <c r="Q60" s="20"/>
      <c r="R60" s="20"/>
      <c r="S60" s="20"/>
      <c r="T60" s="20"/>
      <c r="U60" s="20"/>
      <c r="V60" s="20"/>
    </row>
    <row r="61" spans="2:22" x14ac:dyDescent="0.2">
      <c r="B61" s="38"/>
    </row>
    <row r="62" spans="2:22" x14ac:dyDescent="0.2">
      <c r="B62" s="38"/>
    </row>
    <row r="63" spans="2:22" x14ac:dyDescent="0.2">
      <c r="B63" s="12" t="s">
        <v>43</v>
      </c>
      <c r="C63" s="10"/>
      <c r="D63" s="12" t="s">
        <v>203</v>
      </c>
      <c r="E63" s="12">
        <f>E16</f>
        <v>2013</v>
      </c>
      <c r="F63" s="12">
        <f t="shared" ref="F63:Q63" si="41">F16</f>
        <v>2014</v>
      </c>
      <c r="G63" s="12">
        <f t="shared" si="41"/>
        <v>2015</v>
      </c>
      <c r="H63" s="12">
        <f t="shared" si="41"/>
        <v>2016</v>
      </c>
      <c r="I63" s="12">
        <f t="shared" si="41"/>
        <v>2017</v>
      </c>
      <c r="J63" s="12">
        <f t="shared" si="41"/>
        <v>2018</v>
      </c>
      <c r="K63" s="12">
        <f t="shared" si="41"/>
        <v>2019</v>
      </c>
      <c r="L63" s="12">
        <f t="shared" si="41"/>
        <v>2020</v>
      </c>
      <c r="M63" s="12">
        <f t="shared" si="41"/>
        <v>2021</v>
      </c>
      <c r="N63" s="12">
        <f t="shared" si="41"/>
        <v>2022</v>
      </c>
      <c r="O63" s="12">
        <f t="shared" si="41"/>
        <v>2023</v>
      </c>
      <c r="P63" s="12">
        <f t="shared" si="41"/>
        <v>2024</v>
      </c>
      <c r="Q63" s="12">
        <f t="shared" si="41"/>
        <v>2025</v>
      </c>
      <c r="R63" s="12">
        <f>Q63+1</f>
        <v>2026</v>
      </c>
      <c r="S63" s="12">
        <f t="shared" ref="S63:U63" si="42">R63+1</f>
        <v>2027</v>
      </c>
      <c r="T63" s="12">
        <f t="shared" si="42"/>
        <v>2028</v>
      </c>
      <c r="U63" s="12">
        <f t="shared" si="42"/>
        <v>2029</v>
      </c>
      <c r="V63" s="12">
        <f>U63+1</f>
        <v>2030</v>
      </c>
    </row>
    <row r="64" spans="2:22" x14ac:dyDescent="0.2">
      <c r="B64" s="9" t="s">
        <v>3</v>
      </c>
    </row>
    <row r="65" spans="2:2" x14ac:dyDescent="0.2">
      <c r="B65" s="11" t="s">
        <v>44</v>
      </c>
    </row>
    <row r="67" spans="2:2" x14ac:dyDescent="0.2">
      <c r="B67" s="9" t="s">
        <v>48</v>
      </c>
    </row>
    <row r="68" spans="2:2" x14ac:dyDescent="0.2">
      <c r="B68" s="11" t="s">
        <v>51</v>
      </c>
    </row>
    <row r="70" spans="2:2" x14ac:dyDescent="0.2">
      <c r="B70" s="9" t="s">
        <v>49</v>
      </c>
    </row>
    <row r="71" spans="2:2" x14ac:dyDescent="0.2">
      <c r="B71" s="11" t="s">
        <v>104</v>
      </c>
    </row>
    <row r="73" spans="2:2" x14ac:dyDescent="0.2">
      <c r="B73" s="9" t="s">
        <v>212</v>
      </c>
    </row>
    <row r="75" spans="2:2" x14ac:dyDescent="0.2">
      <c r="B75" s="9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D0059-C450-49A9-96EC-1585688A4D96}">
  <dimension ref="A1:A3"/>
  <sheetViews>
    <sheetView showGridLines="0" workbookViewId="0">
      <selection activeCell="A4" sqref="A4"/>
    </sheetView>
  </sheetViews>
  <sheetFormatPr defaultRowHeight="15" x14ac:dyDescent="0.25"/>
  <sheetData>
    <row r="1" spans="1:1" x14ac:dyDescent="0.25">
      <c r="A1" t="s">
        <v>209</v>
      </c>
    </row>
    <row r="3" spans="1:1" x14ac:dyDescent="0.25">
      <c r="A3" t="s">
        <v>213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B0F62-0806-4D67-B564-88E956ACDDEA}">
  <dimension ref="A1:AB98"/>
  <sheetViews>
    <sheetView workbookViewId="0">
      <selection activeCell="P1" sqref="P1"/>
    </sheetView>
  </sheetViews>
  <sheetFormatPr defaultRowHeight="15" x14ac:dyDescent="0.25"/>
  <cols>
    <col min="1" max="1" width="53.140625" customWidth="1"/>
    <col min="2" max="15" width="9.140625" customWidth="1"/>
    <col min="16" max="16" width="12.28515625" bestFit="1" customWidth="1"/>
    <col min="17" max="18" width="10.85546875" bestFit="1" customWidth="1"/>
    <col min="19" max="21" width="10.5703125" bestFit="1" customWidth="1"/>
    <col min="22" max="22" width="10.85546875" bestFit="1" customWidth="1"/>
    <col min="23" max="23" width="10.5703125" bestFit="1" customWidth="1"/>
    <col min="24" max="25" width="10.85546875" bestFit="1" customWidth="1"/>
  </cols>
  <sheetData>
    <row r="1" spans="1:28" ht="21.75" thickBot="1" x14ac:dyDescent="0.4">
      <c r="A1" s="22" t="s">
        <v>105</v>
      </c>
      <c r="B1" s="23">
        <v>1999</v>
      </c>
      <c r="C1" s="23">
        <v>2000</v>
      </c>
      <c r="D1" s="23">
        <v>2001</v>
      </c>
      <c r="E1" s="23">
        <v>2002</v>
      </c>
      <c r="F1" s="23">
        <v>2003</v>
      </c>
      <c r="G1" s="23">
        <v>2004</v>
      </c>
      <c r="H1" s="23">
        <v>2005</v>
      </c>
      <c r="I1" s="23">
        <v>2006</v>
      </c>
      <c r="J1" s="23">
        <v>2007</v>
      </c>
      <c r="K1" s="23">
        <v>2008</v>
      </c>
      <c r="L1" s="23">
        <v>2009</v>
      </c>
      <c r="M1" s="23">
        <v>2010</v>
      </c>
      <c r="N1" s="23">
        <v>2011</v>
      </c>
      <c r="O1" s="23">
        <v>2012</v>
      </c>
      <c r="P1" s="23">
        <v>2013</v>
      </c>
      <c r="Q1" s="23">
        <v>2014</v>
      </c>
      <c r="R1" s="23">
        <v>2015</v>
      </c>
      <c r="S1" s="23">
        <v>2016</v>
      </c>
      <c r="T1" s="23">
        <v>2017</v>
      </c>
      <c r="U1" s="23">
        <v>2018</v>
      </c>
      <c r="V1" s="23">
        <v>2019</v>
      </c>
      <c r="W1" s="23">
        <v>2020</v>
      </c>
      <c r="X1" s="23">
        <v>2021</v>
      </c>
      <c r="Y1" s="23">
        <v>2022</v>
      </c>
      <c r="AB1" t="s">
        <v>201</v>
      </c>
    </row>
    <row r="2" spans="1:28" ht="21" x14ac:dyDescent="0.35">
      <c r="A2" s="24" t="s">
        <v>106</v>
      </c>
      <c r="B2" s="25" t="s">
        <v>107</v>
      </c>
      <c r="C2" s="25" t="s">
        <v>107</v>
      </c>
      <c r="D2" s="25" t="s">
        <v>107</v>
      </c>
      <c r="E2" s="25" t="s">
        <v>107</v>
      </c>
      <c r="F2" s="25" t="s">
        <v>107</v>
      </c>
      <c r="G2" s="25" t="s">
        <v>107</v>
      </c>
      <c r="H2" s="25" t="s">
        <v>107</v>
      </c>
      <c r="I2" s="25" t="s">
        <v>107</v>
      </c>
      <c r="J2" s="25" t="s">
        <v>107</v>
      </c>
      <c r="K2" s="25" t="s">
        <v>107</v>
      </c>
      <c r="L2" s="25" t="s">
        <v>107</v>
      </c>
      <c r="M2" s="25" t="s">
        <v>107</v>
      </c>
      <c r="N2" s="25" t="s">
        <v>107</v>
      </c>
      <c r="O2" s="25" t="s">
        <v>107</v>
      </c>
      <c r="P2" s="25" t="s">
        <v>107</v>
      </c>
      <c r="Q2" s="25" t="s">
        <v>107</v>
      </c>
      <c r="R2" s="25" t="s">
        <v>107</v>
      </c>
      <c r="S2" s="25" t="s">
        <v>107</v>
      </c>
      <c r="T2" s="25" t="s">
        <v>107</v>
      </c>
      <c r="U2" s="25" t="s">
        <v>107</v>
      </c>
      <c r="V2" s="25" t="s">
        <v>107</v>
      </c>
      <c r="W2" s="25" t="s">
        <v>107</v>
      </c>
      <c r="X2" s="25" t="s">
        <v>107</v>
      </c>
      <c r="Y2" s="25" t="s">
        <v>107</v>
      </c>
    </row>
    <row r="3" spans="1:28" ht="18.75" x14ac:dyDescent="0.3">
      <c r="A3" s="26" t="s">
        <v>3</v>
      </c>
      <c r="B3" s="27">
        <v>151400000</v>
      </c>
      <c r="C3" s="27">
        <v>375000000</v>
      </c>
      <c r="D3" s="27">
        <v>735000000</v>
      </c>
      <c r="E3" s="27">
        <v>1369000000</v>
      </c>
      <c r="F3" s="27">
        <v>1909000000</v>
      </c>
      <c r="G3" s="27">
        <v>1822945000</v>
      </c>
      <c r="H3" s="27">
        <v>2010000000</v>
      </c>
      <c r="I3" s="27">
        <v>2376000000</v>
      </c>
      <c r="J3" s="27">
        <v>3069000000</v>
      </c>
      <c r="K3" s="27">
        <v>4097860000</v>
      </c>
      <c r="L3" s="27">
        <v>3424859000</v>
      </c>
      <c r="M3" s="27">
        <v>3326445000</v>
      </c>
      <c r="N3" s="27">
        <v>3543000000</v>
      </c>
      <c r="O3" s="27">
        <v>3998000000</v>
      </c>
      <c r="P3" s="27">
        <v>4280000000</v>
      </c>
      <c r="Q3" s="27">
        <v>4130000000</v>
      </c>
      <c r="R3" s="27">
        <v>4681507000</v>
      </c>
      <c r="S3" s="27">
        <v>5010000000</v>
      </c>
      <c r="T3" s="27">
        <v>6910000000</v>
      </c>
      <c r="U3" s="27">
        <v>9714000000</v>
      </c>
      <c r="V3" s="27">
        <v>11716000000</v>
      </c>
      <c r="W3" s="27">
        <v>10918000000</v>
      </c>
      <c r="X3" s="27">
        <v>16675000000</v>
      </c>
      <c r="Y3" s="27">
        <v>26914000000</v>
      </c>
      <c r="AB3" t="s">
        <v>198</v>
      </c>
    </row>
    <row r="4" spans="1:28" ht="18.75" x14ac:dyDescent="0.3">
      <c r="A4" s="26" t="s">
        <v>108</v>
      </c>
      <c r="B4" s="27">
        <v>103200000</v>
      </c>
      <c r="C4" s="27">
        <v>233000000</v>
      </c>
      <c r="D4" s="27">
        <v>462000000</v>
      </c>
      <c r="E4" s="27">
        <v>850000000</v>
      </c>
      <c r="F4" s="27">
        <v>1333000000</v>
      </c>
      <c r="G4" s="27">
        <v>1294067000</v>
      </c>
      <c r="H4" s="27">
        <v>1362000000</v>
      </c>
      <c r="I4" s="27">
        <v>1466000000</v>
      </c>
      <c r="J4" s="27">
        <v>1768000000</v>
      </c>
      <c r="K4" s="27">
        <v>2228580000</v>
      </c>
      <c r="L4" s="27">
        <v>2250590000</v>
      </c>
      <c r="M4" s="27">
        <v>2149522000</v>
      </c>
      <c r="N4" s="27">
        <v>2134000000</v>
      </c>
      <c r="O4" s="27">
        <v>1941000000</v>
      </c>
      <c r="P4" s="27">
        <v>2054000000</v>
      </c>
      <c r="Q4" s="27">
        <v>1862000000</v>
      </c>
      <c r="R4" s="27">
        <v>2082030000</v>
      </c>
      <c r="S4" s="27">
        <v>2199000000</v>
      </c>
      <c r="T4" s="27">
        <v>2847000000</v>
      </c>
      <c r="U4" s="27">
        <v>3892000000</v>
      </c>
      <c r="V4" s="27">
        <v>4545000000</v>
      </c>
      <c r="W4" s="27">
        <v>4150000000</v>
      </c>
      <c r="X4" s="27">
        <v>6279000000</v>
      </c>
      <c r="Y4" s="27">
        <v>9439000000</v>
      </c>
    </row>
    <row r="5" spans="1:28" ht="18.75" x14ac:dyDescent="0.3">
      <c r="A5" s="28" t="s">
        <v>109</v>
      </c>
      <c r="B5" s="29">
        <v>48200000</v>
      </c>
      <c r="C5" s="29">
        <v>142000000</v>
      </c>
      <c r="D5" s="29">
        <v>273000000</v>
      </c>
      <c r="E5" s="29">
        <v>519000000</v>
      </c>
      <c r="F5" s="29">
        <v>576000000</v>
      </c>
      <c r="G5" s="29">
        <v>528878000</v>
      </c>
      <c r="H5" s="29">
        <v>648000000</v>
      </c>
      <c r="I5" s="29">
        <v>910000000</v>
      </c>
      <c r="J5" s="29">
        <v>1301000000</v>
      </c>
      <c r="K5" s="29">
        <v>1869280000</v>
      </c>
      <c r="L5" s="29">
        <v>1174269000</v>
      </c>
      <c r="M5" s="29">
        <v>1176923000</v>
      </c>
      <c r="N5" s="29">
        <v>1409000000</v>
      </c>
      <c r="O5" s="29">
        <v>2057000000</v>
      </c>
      <c r="P5" s="29">
        <v>2226000000</v>
      </c>
      <c r="Q5" s="29">
        <v>2268000000</v>
      </c>
      <c r="R5" s="29">
        <v>2599477000</v>
      </c>
      <c r="S5" s="29">
        <v>2811000000</v>
      </c>
      <c r="T5" s="29">
        <v>4063000000</v>
      </c>
      <c r="U5" s="29">
        <v>5822000000</v>
      </c>
      <c r="V5" s="29">
        <v>7171000000</v>
      </c>
      <c r="W5" s="29">
        <v>6768000000</v>
      </c>
      <c r="X5" s="29">
        <v>10396000000</v>
      </c>
      <c r="Y5" s="29">
        <v>17475000000</v>
      </c>
    </row>
    <row r="6" spans="1:28" ht="18.75" x14ac:dyDescent="0.3">
      <c r="A6" s="26" t="s">
        <v>110</v>
      </c>
      <c r="B6" s="30">
        <v>0.31840000000000002</v>
      </c>
      <c r="C6" s="30">
        <v>0.37869999999999998</v>
      </c>
      <c r="D6" s="30">
        <v>0.37140000000000001</v>
      </c>
      <c r="E6" s="30">
        <v>0.37909999999999999</v>
      </c>
      <c r="F6" s="30">
        <v>0.30170000000000002</v>
      </c>
      <c r="G6" s="30">
        <v>0.29010000000000002</v>
      </c>
      <c r="H6" s="30">
        <v>0.32240000000000002</v>
      </c>
      <c r="I6" s="30">
        <v>0.38300000000000001</v>
      </c>
      <c r="J6" s="30">
        <v>0.4239</v>
      </c>
      <c r="K6" s="30">
        <v>0.45619999999999999</v>
      </c>
      <c r="L6" s="30">
        <v>0.34289999999999998</v>
      </c>
      <c r="M6" s="30">
        <v>0.3538</v>
      </c>
      <c r="N6" s="30">
        <v>0.3977</v>
      </c>
      <c r="O6" s="30">
        <v>0.51449999999999996</v>
      </c>
      <c r="P6" s="30">
        <v>0.52010000000000001</v>
      </c>
      <c r="Q6" s="30">
        <v>0.54920000000000002</v>
      </c>
      <c r="R6" s="30">
        <v>0.55530000000000002</v>
      </c>
      <c r="S6" s="30">
        <v>0.56110000000000004</v>
      </c>
      <c r="T6" s="30">
        <v>0.58799999999999997</v>
      </c>
      <c r="U6" s="30">
        <v>0.59930000000000005</v>
      </c>
      <c r="V6" s="30">
        <v>0.61209999999999998</v>
      </c>
      <c r="W6" s="30">
        <v>0.61990000000000001</v>
      </c>
      <c r="X6" s="30">
        <v>0.62339999999999995</v>
      </c>
      <c r="Y6" s="30">
        <v>0.64929999999999999</v>
      </c>
    </row>
    <row r="7" spans="1:28" ht="18.75" x14ac:dyDescent="0.3">
      <c r="A7" s="26" t="s">
        <v>111</v>
      </c>
      <c r="B7" s="27">
        <v>25100000</v>
      </c>
      <c r="C7" s="27">
        <v>47000000</v>
      </c>
      <c r="D7" s="27">
        <v>86000000</v>
      </c>
      <c r="E7" s="27">
        <v>155000000</v>
      </c>
      <c r="F7" s="27">
        <v>225000000</v>
      </c>
      <c r="G7" s="27">
        <v>269972000</v>
      </c>
      <c r="H7" s="27">
        <v>348000000</v>
      </c>
      <c r="I7" s="27">
        <v>357000000</v>
      </c>
      <c r="J7" s="27">
        <v>553000000</v>
      </c>
      <c r="K7" s="27">
        <v>691637000</v>
      </c>
      <c r="L7" s="27">
        <v>855879000</v>
      </c>
      <c r="M7" s="27">
        <v>908851000</v>
      </c>
      <c r="N7" s="27">
        <v>849000000</v>
      </c>
      <c r="O7" s="27">
        <v>1003000000</v>
      </c>
      <c r="P7" s="27">
        <v>1147000000</v>
      </c>
      <c r="Q7" s="27">
        <v>1336000000</v>
      </c>
      <c r="R7" s="27">
        <v>1359725000</v>
      </c>
      <c r="S7" s="27">
        <v>1331000000</v>
      </c>
      <c r="T7" s="27">
        <v>1463000000</v>
      </c>
      <c r="U7" s="27">
        <v>1797000000</v>
      </c>
      <c r="V7" s="27">
        <v>2376000000</v>
      </c>
      <c r="W7" s="27">
        <v>2829000000</v>
      </c>
      <c r="X7" s="27">
        <v>3924000000</v>
      </c>
      <c r="Y7" s="27">
        <v>5268000000</v>
      </c>
    </row>
    <row r="8" spans="1:28" ht="18.75" x14ac:dyDescent="0.3">
      <c r="A8" s="26" t="s">
        <v>112</v>
      </c>
      <c r="B8" s="27">
        <v>18900000</v>
      </c>
      <c r="C8" s="27">
        <v>36000000</v>
      </c>
      <c r="D8" s="27">
        <v>59000000</v>
      </c>
      <c r="E8" s="27">
        <v>99000000</v>
      </c>
      <c r="F8" s="27">
        <v>151000000</v>
      </c>
      <c r="G8" s="27" t="s">
        <v>113</v>
      </c>
      <c r="H8" s="27">
        <v>204000000</v>
      </c>
      <c r="I8" s="27">
        <v>202000000</v>
      </c>
      <c r="J8" s="27">
        <v>294000000</v>
      </c>
      <c r="K8" s="27" t="s">
        <v>113</v>
      </c>
      <c r="L8" s="27" t="s">
        <v>113</v>
      </c>
      <c r="M8" s="27">
        <v>367017000</v>
      </c>
      <c r="N8" s="27">
        <v>362000000</v>
      </c>
      <c r="O8" s="27">
        <v>406000000</v>
      </c>
      <c r="P8" s="27">
        <v>431000000</v>
      </c>
      <c r="Q8" s="27">
        <v>436000000</v>
      </c>
      <c r="R8" s="27">
        <v>480763000</v>
      </c>
      <c r="S8" s="27">
        <v>602000000</v>
      </c>
      <c r="T8" s="27">
        <v>663000000</v>
      </c>
      <c r="U8" s="27">
        <v>815000000</v>
      </c>
      <c r="V8" s="27">
        <v>991000000</v>
      </c>
      <c r="W8" s="27">
        <v>1093000000</v>
      </c>
      <c r="X8" s="27" t="s">
        <v>113</v>
      </c>
      <c r="Y8" s="27" t="s">
        <v>113</v>
      </c>
    </row>
    <row r="9" spans="1:28" ht="18.75" x14ac:dyDescent="0.3">
      <c r="A9" s="26" t="s">
        <v>114</v>
      </c>
      <c r="B9" s="27" t="s">
        <v>113</v>
      </c>
      <c r="C9" s="27" t="s">
        <v>113</v>
      </c>
      <c r="D9" s="27" t="s">
        <v>113</v>
      </c>
      <c r="E9" s="27" t="s">
        <v>113</v>
      </c>
      <c r="F9" s="27" t="s">
        <v>113</v>
      </c>
      <c r="G9" s="27" t="s">
        <v>113</v>
      </c>
      <c r="H9" s="27" t="s">
        <v>113</v>
      </c>
      <c r="I9" s="27" t="s">
        <v>113</v>
      </c>
      <c r="J9" s="27" t="s">
        <v>113</v>
      </c>
      <c r="K9" s="27" t="s">
        <v>113</v>
      </c>
      <c r="L9" s="27" t="s">
        <v>113</v>
      </c>
      <c r="M9" s="27" t="s">
        <v>113</v>
      </c>
      <c r="N9" s="27" t="s">
        <v>113</v>
      </c>
      <c r="O9" s="27" t="s">
        <v>113</v>
      </c>
      <c r="P9" s="27" t="s">
        <v>113</v>
      </c>
      <c r="Q9" s="27" t="s">
        <v>113</v>
      </c>
      <c r="R9" s="27" t="s">
        <v>113</v>
      </c>
      <c r="S9" s="27" t="s">
        <v>113</v>
      </c>
      <c r="T9" s="27" t="s">
        <v>113</v>
      </c>
      <c r="U9" s="27" t="s">
        <v>113</v>
      </c>
      <c r="V9" s="27" t="s">
        <v>113</v>
      </c>
      <c r="W9" s="27" t="s">
        <v>113</v>
      </c>
      <c r="X9" s="27" t="s">
        <v>113</v>
      </c>
      <c r="Y9" s="27" t="s">
        <v>113</v>
      </c>
    </row>
    <row r="10" spans="1:28" ht="18.75" x14ac:dyDescent="0.3">
      <c r="A10" s="26" t="s">
        <v>115</v>
      </c>
      <c r="B10" s="27">
        <v>18900000</v>
      </c>
      <c r="C10" s="27">
        <v>37100000</v>
      </c>
      <c r="D10" s="27">
        <v>58437000</v>
      </c>
      <c r="E10" s="27">
        <v>97185000</v>
      </c>
      <c r="F10" s="27">
        <v>207153000</v>
      </c>
      <c r="G10" s="27">
        <v>165249000</v>
      </c>
      <c r="H10" s="27">
        <v>200789000</v>
      </c>
      <c r="I10" s="27">
        <v>204441000</v>
      </c>
      <c r="J10" s="27">
        <v>293530000</v>
      </c>
      <c r="K10" s="27">
        <v>341297000</v>
      </c>
      <c r="L10" s="27">
        <v>362222000</v>
      </c>
      <c r="M10" s="27">
        <v>367017000</v>
      </c>
      <c r="N10" s="27">
        <v>418513000</v>
      </c>
      <c r="O10" s="27">
        <v>405613000</v>
      </c>
      <c r="P10" s="27">
        <v>430822000</v>
      </c>
      <c r="Q10" s="27">
        <v>435702000</v>
      </c>
      <c r="R10" s="27">
        <v>480763000</v>
      </c>
      <c r="S10" s="27">
        <v>602000000</v>
      </c>
      <c r="T10" s="27">
        <v>663000000</v>
      </c>
      <c r="U10" s="27">
        <v>815000000</v>
      </c>
      <c r="V10" s="27">
        <v>991000000</v>
      </c>
      <c r="W10" s="27">
        <v>1093000000</v>
      </c>
      <c r="X10" s="27">
        <v>1940000000</v>
      </c>
      <c r="Y10" s="27">
        <v>2166000000</v>
      </c>
    </row>
    <row r="11" spans="1:28" ht="18.75" x14ac:dyDescent="0.3">
      <c r="A11" s="26" t="s">
        <v>116</v>
      </c>
      <c r="B11" s="27">
        <v>6500000</v>
      </c>
      <c r="C11" s="27">
        <v>-1100000</v>
      </c>
      <c r="D11" s="27">
        <v>563000</v>
      </c>
      <c r="E11" s="27">
        <v>25815000</v>
      </c>
      <c r="F11" s="27">
        <v>-153000</v>
      </c>
      <c r="G11" s="27" t="s">
        <v>113</v>
      </c>
      <c r="H11" s="27">
        <v>4211000</v>
      </c>
      <c r="I11" s="27">
        <v>11559000</v>
      </c>
      <c r="J11" s="27">
        <v>470000</v>
      </c>
      <c r="K11" s="27" t="s">
        <v>113</v>
      </c>
      <c r="L11" s="27" t="s">
        <v>113</v>
      </c>
      <c r="M11" s="27" t="s">
        <v>113</v>
      </c>
      <c r="N11" s="27">
        <v>-113513000</v>
      </c>
      <c r="O11" s="27">
        <v>387000</v>
      </c>
      <c r="P11" s="27">
        <v>178000</v>
      </c>
      <c r="Q11" s="27">
        <v>298000</v>
      </c>
      <c r="R11" s="27" t="s">
        <v>107</v>
      </c>
      <c r="S11" s="27" t="s">
        <v>113</v>
      </c>
      <c r="T11" s="27">
        <v>3000000</v>
      </c>
      <c r="U11" s="27" t="s">
        <v>113</v>
      </c>
      <c r="V11" s="27" t="s">
        <v>113</v>
      </c>
      <c r="W11" s="27" t="s">
        <v>113</v>
      </c>
      <c r="X11" s="27" t="s">
        <v>113</v>
      </c>
      <c r="Y11" s="27" t="s">
        <v>113</v>
      </c>
    </row>
    <row r="12" spans="1:28" ht="18.75" x14ac:dyDescent="0.3">
      <c r="A12" s="26" t="s">
        <v>117</v>
      </c>
      <c r="B12" s="27">
        <v>50500000</v>
      </c>
      <c r="C12" s="27">
        <v>83000000</v>
      </c>
      <c r="D12" s="27">
        <v>145000000</v>
      </c>
      <c r="E12" s="27">
        <v>278000000</v>
      </c>
      <c r="F12" s="27">
        <v>432000000</v>
      </c>
      <c r="G12" s="27">
        <v>435221000</v>
      </c>
      <c r="H12" s="27">
        <v>553000000</v>
      </c>
      <c r="I12" s="27">
        <v>573000000</v>
      </c>
      <c r="J12" s="27">
        <v>847000000</v>
      </c>
      <c r="K12" s="27">
        <v>1032934000</v>
      </c>
      <c r="L12" s="27">
        <v>1218101000</v>
      </c>
      <c r="M12" s="27">
        <v>1275868000</v>
      </c>
      <c r="N12" s="27">
        <v>1154000000</v>
      </c>
      <c r="O12" s="27">
        <v>1409000000</v>
      </c>
      <c r="P12" s="27">
        <v>1578000000</v>
      </c>
      <c r="Q12" s="27">
        <v>1772000000</v>
      </c>
      <c r="R12" s="27">
        <v>1840488000</v>
      </c>
      <c r="S12" s="27">
        <v>1933000000</v>
      </c>
      <c r="T12" s="27">
        <v>2129000000</v>
      </c>
      <c r="U12" s="27">
        <v>2612000000</v>
      </c>
      <c r="V12" s="27">
        <v>3367000000</v>
      </c>
      <c r="W12" s="27">
        <v>3922000000</v>
      </c>
      <c r="X12" s="27">
        <v>5864000000</v>
      </c>
      <c r="Y12" s="27">
        <v>7434000000</v>
      </c>
    </row>
    <row r="13" spans="1:28" ht="18.75" x14ac:dyDescent="0.3">
      <c r="A13" s="26" t="s">
        <v>118</v>
      </c>
      <c r="B13" s="27">
        <v>153700000</v>
      </c>
      <c r="C13" s="27">
        <v>316000000</v>
      </c>
      <c r="D13" s="27">
        <v>607000000</v>
      </c>
      <c r="E13" s="27">
        <v>1128000000</v>
      </c>
      <c r="F13" s="27">
        <v>1765000000</v>
      </c>
      <c r="G13" s="27">
        <v>1729288000</v>
      </c>
      <c r="H13" s="27">
        <v>1915000000</v>
      </c>
      <c r="I13" s="27">
        <v>2039000000</v>
      </c>
      <c r="J13" s="27">
        <v>2615000000</v>
      </c>
      <c r="K13" s="27">
        <v>3261514000</v>
      </c>
      <c r="L13" s="27">
        <v>3468691000</v>
      </c>
      <c r="M13" s="27">
        <v>3425390000</v>
      </c>
      <c r="N13" s="27">
        <v>3288000000</v>
      </c>
      <c r="O13" s="27">
        <v>3350000000</v>
      </c>
      <c r="P13" s="27">
        <v>3632000000</v>
      </c>
      <c r="Q13" s="27">
        <v>3634000000</v>
      </c>
      <c r="R13" s="27">
        <v>3922518000</v>
      </c>
      <c r="S13" s="27">
        <v>4132000000</v>
      </c>
      <c r="T13" s="27">
        <v>4976000000</v>
      </c>
      <c r="U13" s="27">
        <v>6504000000</v>
      </c>
      <c r="V13" s="27">
        <v>7912000000</v>
      </c>
      <c r="W13" s="27">
        <v>8072000000</v>
      </c>
      <c r="X13" s="27">
        <v>12143000000</v>
      </c>
      <c r="Y13" s="27">
        <v>16873000000</v>
      </c>
    </row>
    <row r="14" spans="1:28" ht="18.75" x14ac:dyDescent="0.3">
      <c r="A14" s="26" t="s">
        <v>119</v>
      </c>
      <c r="B14" s="27" t="s">
        <v>113</v>
      </c>
      <c r="C14" s="27" t="s">
        <v>113</v>
      </c>
      <c r="D14" s="27" t="s">
        <v>113</v>
      </c>
      <c r="E14" s="27" t="s">
        <v>113</v>
      </c>
      <c r="F14" s="27" t="s">
        <v>113</v>
      </c>
      <c r="G14" s="27" t="s">
        <v>113</v>
      </c>
      <c r="H14" s="27" t="s">
        <v>113</v>
      </c>
      <c r="I14" s="27" t="s">
        <v>113</v>
      </c>
      <c r="J14" s="27" t="s">
        <v>113</v>
      </c>
      <c r="K14" s="27" t="s">
        <v>113</v>
      </c>
      <c r="L14" s="27" t="s">
        <v>113</v>
      </c>
      <c r="M14" s="27">
        <v>3320000</v>
      </c>
      <c r="N14" s="27">
        <v>3127000</v>
      </c>
      <c r="O14" s="27">
        <v>3089000</v>
      </c>
      <c r="P14" s="27">
        <v>3294000</v>
      </c>
      <c r="Q14" s="27">
        <v>10443000</v>
      </c>
      <c r="R14" s="27">
        <v>46133000</v>
      </c>
      <c r="S14" s="27">
        <v>47000000</v>
      </c>
      <c r="T14" s="27">
        <v>58000000</v>
      </c>
      <c r="U14" s="27">
        <v>61000000</v>
      </c>
      <c r="V14" s="27">
        <v>58000000</v>
      </c>
      <c r="W14" s="27">
        <v>52000000</v>
      </c>
      <c r="X14" s="27">
        <v>184000000</v>
      </c>
      <c r="Y14" s="27">
        <v>236000000</v>
      </c>
    </row>
    <row r="15" spans="1:28" ht="18.75" x14ac:dyDescent="0.3">
      <c r="A15" s="26" t="s">
        <v>120</v>
      </c>
      <c r="B15" s="27">
        <v>6500000</v>
      </c>
      <c r="C15" s="27">
        <v>9700000</v>
      </c>
      <c r="D15" s="27">
        <v>15836000</v>
      </c>
      <c r="E15" s="27">
        <v>43497000</v>
      </c>
      <c r="F15" s="27">
        <v>58216000</v>
      </c>
      <c r="G15" s="27">
        <v>82688000</v>
      </c>
      <c r="H15" s="27">
        <v>102597000</v>
      </c>
      <c r="I15" s="27">
        <v>97977000</v>
      </c>
      <c r="J15" s="27">
        <v>107562000</v>
      </c>
      <c r="K15" s="27">
        <v>133192000</v>
      </c>
      <c r="L15" s="27">
        <v>185023000</v>
      </c>
      <c r="M15" s="27">
        <v>196664000</v>
      </c>
      <c r="N15" s="27">
        <v>186989000</v>
      </c>
      <c r="O15" s="27">
        <v>204205000</v>
      </c>
      <c r="P15" s="27">
        <v>226235000</v>
      </c>
      <c r="Q15" s="27">
        <v>239148000</v>
      </c>
      <c r="R15" s="27">
        <v>220125000</v>
      </c>
      <c r="S15" s="27">
        <v>197000000</v>
      </c>
      <c r="T15" s="27">
        <v>187000000</v>
      </c>
      <c r="U15" s="27">
        <v>199000000</v>
      </c>
      <c r="V15" s="27">
        <v>262000000</v>
      </c>
      <c r="W15" s="27">
        <v>381000000</v>
      </c>
      <c r="X15" s="27">
        <v>1098000000</v>
      </c>
      <c r="Y15" s="27">
        <v>1174000000</v>
      </c>
    </row>
    <row r="16" spans="1:28" ht="18.75" x14ac:dyDescent="0.3">
      <c r="A16" s="28" t="s">
        <v>121</v>
      </c>
      <c r="B16" s="29">
        <v>11000000</v>
      </c>
      <c r="C16" s="29">
        <v>69700000</v>
      </c>
      <c r="D16" s="29">
        <v>159836000</v>
      </c>
      <c r="E16" s="29">
        <v>296497000</v>
      </c>
      <c r="F16" s="29">
        <v>209216000</v>
      </c>
      <c r="G16" s="29">
        <v>169361000</v>
      </c>
      <c r="H16" s="29">
        <v>209597000</v>
      </c>
      <c r="I16" s="29">
        <v>454977000</v>
      </c>
      <c r="J16" s="29">
        <v>602562000</v>
      </c>
      <c r="K16" s="29">
        <v>1034533000</v>
      </c>
      <c r="L16" s="29">
        <v>142069000</v>
      </c>
      <c r="M16" s="29">
        <v>117690000</v>
      </c>
      <c r="N16" s="29">
        <v>461116000</v>
      </c>
      <c r="O16" s="29">
        <v>870294000</v>
      </c>
      <c r="P16" s="29">
        <v>892529000</v>
      </c>
      <c r="Q16" s="29">
        <v>759591000</v>
      </c>
      <c r="R16" s="29">
        <v>1021094000</v>
      </c>
      <c r="S16" s="29">
        <v>987000000</v>
      </c>
      <c r="T16" s="29">
        <v>2150000000</v>
      </c>
      <c r="U16" s="29">
        <v>3589000000</v>
      </c>
      <c r="V16" s="29">
        <v>4584000000</v>
      </c>
      <c r="W16" s="29">
        <v>3403000000</v>
      </c>
      <c r="X16" s="29">
        <v>5691000000</v>
      </c>
      <c r="Y16" s="29">
        <v>11351000000</v>
      </c>
    </row>
    <row r="17" spans="1:27" ht="18.75" x14ac:dyDescent="0.3">
      <c r="A17" s="26" t="s">
        <v>122</v>
      </c>
      <c r="B17" s="30">
        <v>7.2700000000000001E-2</v>
      </c>
      <c r="C17" s="30">
        <v>0.18590000000000001</v>
      </c>
      <c r="D17" s="30">
        <v>0.2175</v>
      </c>
      <c r="E17" s="30">
        <v>0.21659999999999999</v>
      </c>
      <c r="F17" s="30">
        <v>0.1096</v>
      </c>
      <c r="G17" s="30">
        <v>9.2899999999999996E-2</v>
      </c>
      <c r="H17" s="30">
        <v>0.1043</v>
      </c>
      <c r="I17" s="30">
        <v>0.1915</v>
      </c>
      <c r="J17" s="30">
        <v>0.1963</v>
      </c>
      <c r="K17" s="30">
        <v>0.2525</v>
      </c>
      <c r="L17" s="30">
        <v>4.1500000000000002E-2</v>
      </c>
      <c r="M17" s="30">
        <v>3.5400000000000001E-2</v>
      </c>
      <c r="N17" s="30">
        <v>0.13009999999999999</v>
      </c>
      <c r="O17" s="30">
        <v>0.2177</v>
      </c>
      <c r="P17" s="30">
        <v>0.20849999999999999</v>
      </c>
      <c r="Q17" s="30">
        <v>0.18390000000000001</v>
      </c>
      <c r="R17" s="30">
        <v>0.21809999999999999</v>
      </c>
      <c r="S17" s="30">
        <v>0.19700000000000001</v>
      </c>
      <c r="T17" s="30">
        <v>0.31109999999999999</v>
      </c>
      <c r="U17" s="30">
        <v>0.3695</v>
      </c>
      <c r="V17" s="30">
        <v>0.39129999999999998</v>
      </c>
      <c r="W17" s="30">
        <v>0.31169999999999998</v>
      </c>
      <c r="X17" s="30">
        <v>0.34129999999999999</v>
      </c>
      <c r="Y17" s="30">
        <v>0.42180000000000001</v>
      </c>
    </row>
    <row r="18" spans="1:27" ht="18.75" x14ac:dyDescent="0.3">
      <c r="A18" s="28" t="s">
        <v>123</v>
      </c>
      <c r="B18" s="29">
        <v>-2300000</v>
      </c>
      <c r="C18" s="29">
        <v>54400000</v>
      </c>
      <c r="D18" s="29">
        <v>130291000</v>
      </c>
      <c r="E18" s="29">
        <v>241732000</v>
      </c>
      <c r="F18" s="29">
        <v>143986000</v>
      </c>
      <c r="G18" s="29">
        <v>90157000</v>
      </c>
      <c r="H18" s="29">
        <v>113593000</v>
      </c>
      <c r="I18" s="29">
        <v>340097000</v>
      </c>
      <c r="J18" s="29">
        <v>453452000</v>
      </c>
      <c r="K18" s="29">
        <v>836346000</v>
      </c>
      <c r="L18" s="29">
        <v>-70700000</v>
      </c>
      <c r="M18" s="29">
        <v>-98945000</v>
      </c>
      <c r="N18" s="29">
        <v>255747000</v>
      </c>
      <c r="O18" s="29">
        <v>648299000</v>
      </c>
      <c r="P18" s="29">
        <v>648239000</v>
      </c>
      <c r="Q18" s="29">
        <v>496227000</v>
      </c>
      <c r="R18" s="29">
        <v>758989000</v>
      </c>
      <c r="S18" s="29">
        <v>747000000</v>
      </c>
      <c r="T18" s="29">
        <v>1934000000</v>
      </c>
      <c r="U18" s="29">
        <v>3210000000</v>
      </c>
      <c r="V18" s="29">
        <v>3804000000</v>
      </c>
      <c r="W18" s="29">
        <v>2846000000</v>
      </c>
      <c r="X18" s="29">
        <v>4532000000</v>
      </c>
      <c r="Y18" s="29">
        <v>10041000000</v>
      </c>
    </row>
    <row r="19" spans="1:27" ht="18.75" x14ac:dyDescent="0.3">
      <c r="A19" s="26" t="s">
        <v>124</v>
      </c>
      <c r="B19" s="30">
        <v>-1.52E-2</v>
      </c>
      <c r="C19" s="30">
        <v>0.14510000000000001</v>
      </c>
      <c r="D19" s="30">
        <v>0.17730000000000001</v>
      </c>
      <c r="E19" s="30">
        <v>0.17660000000000001</v>
      </c>
      <c r="F19" s="30">
        <v>7.5399999999999995E-2</v>
      </c>
      <c r="G19" s="30">
        <v>4.9500000000000002E-2</v>
      </c>
      <c r="H19" s="30">
        <v>5.6500000000000002E-2</v>
      </c>
      <c r="I19" s="30">
        <v>0.1431</v>
      </c>
      <c r="J19" s="30">
        <v>0.14779999999999999</v>
      </c>
      <c r="K19" s="30">
        <v>0.2041</v>
      </c>
      <c r="L19" s="30">
        <v>-2.06E-2</v>
      </c>
      <c r="M19" s="30">
        <v>-2.9700000000000001E-2</v>
      </c>
      <c r="N19" s="30">
        <v>7.22E-2</v>
      </c>
      <c r="O19" s="30">
        <v>0.16220000000000001</v>
      </c>
      <c r="P19" s="30">
        <v>0.1515</v>
      </c>
      <c r="Q19" s="30">
        <v>0.1202</v>
      </c>
      <c r="R19" s="30">
        <v>0.16209999999999999</v>
      </c>
      <c r="S19" s="30">
        <v>0.14910000000000001</v>
      </c>
      <c r="T19" s="30">
        <v>0.27989999999999998</v>
      </c>
      <c r="U19" s="30">
        <v>0.33050000000000002</v>
      </c>
      <c r="V19" s="30">
        <v>0.32469999999999999</v>
      </c>
      <c r="W19" s="30">
        <v>0.26069999999999999</v>
      </c>
      <c r="X19" s="30">
        <v>0.27179999999999999</v>
      </c>
      <c r="Y19" s="30">
        <v>0.37309999999999999</v>
      </c>
    </row>
    <row r="20" spans="1:27" ht="18.75" x14ac:dyDescent="0.3">
      <c r="A20" s="26" t="s">
        <v>125</v>
      </c>
      <c r="B20" s="27">
        <v>6800000</v>
      </c>
      <c r="C20" s="27">
        <v>5600000</v>
      </c>
      <c r="D20" s="27">
        <v>14709000</v>
      </c>
      <c r="E20" s="27">
        <v>11268000</v>
      </c>
      <c r="F20" s="27">
        <v>7014000</v>
      </c>
      <c r="G20" s="27">
        <v>-3484000</v>
      </c>
      <c r="H20" s="27">
        <v>-6593000</v>
      </c>
      <c r="I20" s="27">
        <v>16903000</v>
      </c>
      <c r="J20" s="27">
        <v>40548000</v>
      </c>
      <c r="K20" s="27">
        <v>64995000</v>
      </c>
      <c r="L20" s="27">
        <v>27746000</v>
      </c>
      <c r="M20" s="27">
        <v>16651000</v>
      </c>
      <c r="N20" s="27">
        <v>15253000</v>
      </c>
      <c r="O20" s="27">
        <v>14701000</v>
      </c>
      <c r="P20" s="27">
        <v>13761000</v>
      </c>
      <c r="Q20" s="27">
        <v>13773000</v>
      </c>
      <c r="R20" s="27">
        <v>-4153000</v>
      </c>
      <c r="S20" s="27">
        <v>-4000000</v>
      </c>
      <c r="T20" s="27">
        <v>-29000000</v>
      </c>
      <c r="U20" s="27">
        <v>-14000000</v>
      </c>
      <c r="V20" s="27">
        <v>92000000</v>
      </c>
      <c r="W20" s="27">
        <v>124000000</v>
      </c>
      <c r="X20" s="27">
        <v>-123000000</v>
      </c>
      <c r="Y20" s="27">
        <v>-100000000</v>
      </c>
    </row>
    <row r="21" spans="1:27" ht="18.75" x14ac:dyDescent="0.3">
      <c r="A21" s="28" t="s">
        <v>126</v>
      </c>
      <c r="B21" s="29">
        <v>4500000</v>
      </c>
      <c r="C21" s="29">
        <v>60000000</v>
      </c>
      <c r="D21" s="29">
        <v>145000000</v>
      </c>
      <c r="E21" s="29">
        <v>253000000</v>
      </c>
      <c r="F21" s="29">
        <v>151000000</v>
      </c>
      <c r="G21" s="29">
        <v>86673000</v>
      </c>
      <c r="H21" s="29">
        <v>107000000</v>
      </c>
      <c r="I21" s="29">
        <v>357000000</v>
      </c>
      <c r="J21" s="29">
        <v>494000000</v>
      </c>
      <c r="K21" s="29">
        <v>901341000</v>
      </c>
      <c r="L21" s="29">
        <v>-42954000</v>
      </c>
      <c r="M21" s="29">
        <v>-82294000</v>
      </c>
      <c r="N21" s="29">
        <v>271000000</v>
      </c>
      <c r="O21" s="29">
        <v>663000000</v>
      </c>
      <c r="P21" s="29">
        <v>662000000</v>
      </c>
      <c r="Q21" s="29">
        <v>510000000</v>
      </c>
      <c r="R21" s="29">
        <v>754836000</v>
      </c>
      <c r="S21" s="29">
        <v>743000000</v>
      </c>
      <c r="T21" s="29">
        <v>1905000000</v>
      </c>
      <c r="U21" s="29">
        <v>3196000000</v>
      </c>
      <c r="V21" s="29">
        <v>3896000000</v>
      </c>
      <c r="W21" s="29">
        <v>2970000000</v>
      </c>
      <c r="X21" s="29">
        <v>4409000000</v>
      </c>
      <c r="Y21" s="29">
        <v>9941000000</v>
      </c>
    </row>
    <row r="22" spans="1:27" ht="18.75" x14ac:dyDescent="0.3">
      <c r="A22" s="26" t="s">
        <v>127</v>
      </c>
      <c r="B22" s="30">
        <v>2.9700000000000001E-2</v>
      </c>
      <c r="C22" s="30">
        <v>0.16</v>
      </c>
      <c r="D22" s="30">
        <v>0.1973</v>
      </c>
      <c r="E22" s="30">
        <v>0.18479999999999999</v>
      </c>
      <c r="F22" s="30">
        <v>7.9100000000000004E-2</v>
      </c>
      <c r="G22" s="30">
        <v>4.7500000000000001E-2</v>
      </c>
      <c r="H22" s="30">
        <v>5.3199999999999997E-2</v>
      </c>
      <c r="I22" s="30">
        <v>0.15029999999999999</v>
      </c>
      <c r="J22" s="30">
        <v>0.161</v>
      </c>
      <c r="K22" s="30">
        <v>0.22</v>
      </c>
      <c r="L22" s="30">
        <v>-1.2500000000000001E-2</v>
      </c>
      <c r="M22" s="30">
        <v>-2.47E-2</v>
      </c>
      <c r="N22" s="30">
        <v>7.6499999999999999E-2</v>
      </c>
      <c r="O22" s="30">
        <v>0.1658</v>
      </c>
      <c r="P22" s="30">
        <v>0.1547</v>
      </c>
      <c r="Q22" s="30">
        <v>0.1235</v>
      </c>
      <c r="R22" s="30">
        <v>0.16120000000000001</v>
      </c>
      <c r="S22" s="30">
        <v>0.14829999999999999</v>
      </c>
      <c r="T22" s="30">
        <v>0.2757</v>
      </c>
      <c r="U22" s="30">
        <v>0.32900000000000001</v>
      </c>
      <c r="V22" s="30">
        <v>0.33250000000000002</v>
      </c>
      <c r="W22" s="30">
        <v>0.27200000000000002</v>
      </c>
      <c r="X22" s="30">
        <v>0.26440000000000002</v>
      </c>
      <c r="Y22" s="30">
        <v>0.36940000000000001</v>
      </c>
    </row>
    <row r="23" spans="1:27" ht="18.75" x14ac:dyDescent="0.3">
      <c r="A23" s="26" t="s">
        <v>128</v>
      </c>
      <c r="B23" s="27">
        <v>400000</v>
      </c>
      <c r="C23" s="27">
        <v>19000000</v>
      </c>
      <c r="D23" s="27">
        <v>46000000</v>
      </c>
      <c r="E23" s="27">
        <v>76000000</v>
      </c>
      <c r="F23" s="27">
        <v>60000000</v>
      </c>
      <c r="G23" s="27">
        <v>12254000</v>
      </c>
      <c r="H23" s="27">
        <v>18000000</v>
      </c>
      <c r="I23" s="27">
        <v>56000000</v>
      </c>
      <c r="J23" s="27">
        <v>46000000</v>
      </c>
      <c r="K23" s="27">
        <v>103696000</v>
      </c>
      <c r="L23" s="27">
        <v>-12913000</v>
      </c>
      <c r="M23" s="27">
        <v>-14307000</v>
      </c>
      <c r="N23" s="27">
        <v>18000000</v>
      </c>
      <c r="O23" s="27">
        <v>82000000</v>
      </c>
      <c r="P23" s="27">
        <f t="shared" ref="P23:X23" si="0">-(P24-P21)</f>
        <v>99000000</v>
      </c>
      <c r="Q23" s="27">
        <f t="shared" si="0"/>
        <v>70000000</v>
      </c>
      <c r="R23" s="27">
        <f t="shared" si="0"/>
        <v>124249000</v>
      </c>
      <c r="S23" s="27">
        <f t="shared" si="0"/>
        <v>129000000</v>
      </c>
      <c r="T23" s="27">
        <f t="shared" si="0"/>
        <v>239000000</v>
      </c>
      <c r="U23" s="27">
        <f t="shared" si="0"/>
        <v>149000000</v>
      </c>
      <c r="V23" s="27">
        <f t="shared" si="0"/>
        <v>-245000000</v>
      </c>
      <c r="W23" s="27">
        <f t="shared" si="0"/>
        <v>174000000</v>
      </c>
      <c r="X23" s="27">
        <f t="shared" si="0"/>
        <v>77000000</v>
      </c>
      <c r="Y23" s="27">
        <f>-(Y24-Y21)</f>
        <v>189000000</v>
      </c>
    </row>
    <row r="24" spans="1:27" ht="19.5" thickBot="1" x14ac:dyDescent="0.35">
      <c r="A24" s="31" t="s">
        <v>129</v>
      </c>
      <c r="B24" s="32">
        <v>4100000</v>
      </c>
      <c r="C24" s="32">
        <v>41000000</v>
      </c>
      <c r="D24" s="32">
        <v>98000000</v>
      </c>
      <c r="E24" s="32">
        <v>177000000</v>
      </c>
      <c r="F24" s="32">
        <v>91000000</v>
      </c>
      <c r="G24" s="32">
        <v>74419000</v>
      </c>
      <c r="H24" s="32">
        <v>89000000</v>
      </c>
      <c r="I24" s="32">
        <v>301000000</v>
      </c>
      <c r="J24" s="32">
        <v>449000000</v>
      </c>
      <c r="K24" s="32">
        <v>797645000</v>
      </c>
      <c r="L24" s="32">
        <v>-30041000</v>
      </c>
      <c r="M24" s="32">
        <v>-67987000</v>
      </c>
      <c r="N24" s="32">
        <v>253000000</v>
      </c>
      <c r="O24" s="32">
        <v>581000000</v>
      </c>
      <c r="P24" s="32">
        <v>563000000</v>
      </c>
      <c r="Q24" s="32">
        <v>440000000</v>
      </c>
      <c r="R24" s="32">
        <v>630587000</v>
      </c>
      <c r="S24" s="32">
        <v>614000000</v>
      </c>
      <c r="T24" s="32">
        <v>1666000000</v>
      </c>
      <c r="U24" s="32">
        <v>3047000000</v>
      </c>
      <c r="V24" s="32">
        <v>4141000000</v>
      </c>
      <c r="W24" s="32">
        <v>2796000000</v>
      </c>
      <c r="X24" s="32">
        <v>4332000000</v>
      </c>
      <c r="Y24" s="32">
        <v>9752000000</v>
      </c>
      <c r="AA24" s="36"/>
    </row>
    <row r="25" spans="1:27" ht="19.5" thickTop="1" x14ac:dyDescent="0.3">
      <c r="A25" s="26" t="s">
        <v>130</v>
      </c>
      <c r="B25" s="30">
        <v>2.7099999999999999E-2</v>
      </c>
      <c r="C25" s="30">
        <v>0.10929999999999999</v>
      </c>
      <c r="D25" s="30">
        <v>0.1333</v>
      </c>
      <c r="E25" s="30">
        <v>0.1293</v>
      </c>
      <c r="F25" s="30">
        <v>4.7699999999999999E-2</v>
      </c>
      <c r="G25" s="30">
        <v>4.0800000000000003E-2</v>
      </c>
      <c r="H25" s="30">
        <v>4.4299999999999999E-2</v>
      </c>
      <c r="I25" s="30">
        <v>0.12670000000000001</v>
      </c>
      <c r="J25" s="30">
        <v>0.14630000000000001</v>
      </c>
      <c r="K25" s="30">
        <v>0.1946</v>
      </c>
      <c r="L25" s="30">
        <v>-8.8000000000000005E-3</v>
      </c>
      <c r="M25" s="30">
        <v>-2.0400000000000001E-2</v>
      </c>
      <c r="N25" s="30">
        <v>7.1400000000000005E-2</v>
      </c>
      <c r="O25" s="30">
        <v>0.14530000000000001</v>
      </c>
      <c r="P25" s="30">
        <v>0.13150000000000001</v>
      </c>
      <c r="Q25" s="30">
        <v>0.1065</v>
      </c>
      <c r="R25" s="30">
        <v>0.13469999999999999</v>
      </c>
      <c r="S25" s="30">
        <v>0.1226</v>
      </c>
      <c r="T25" s="30">
        <v>0.24110000000000001</v>
      </c>
      <c r="U25" s="30">
        <v>0.31369999999999998</v>
      </c>
      <c r="V25" s="30">
        <v>0.35339999999999999</v>
      </c>
      <c r="W25" s="30">
        <v>0.25609999999999999</v>
      </c>
      <c r="X25" s="30">
        <v>0.25979999999999998</v>
      </c>
      <c r="Y25" s="30">
        <v>0.36230000000000001</v>
      </c>
    </row>
    <row r="26" spans="1:27" ht="18.75" x14ac:dyDescent="0.3">
      <c r="A26" s="26" t="s">
        <v>131</v>
      </c>
      <c r="B26" s="33">
        <v>0.01</v>
      </c>
      <c r="C26" s="33">
        <v>0.03</v>
      </c>
      <c r="D26" s="33">
        <v>0.06</v>
      </c>
      <c r="E26" s="33">
        <v>0.1</v>
      </c>
      <c r="F26" s="33">
        <v>0.05</v>
      </c>
      <c r="G26" s="33">
        <v>0.04</v>
      </c>
      <c r="H26" s="33">
        <v>0.05</v>
      </c>
      <c r="I26" s="33">
        <v>0.15</v>
      </c>
      <c r="J26" s="33">
        <v>0.21</v>
      </c>
      <c r="K26" s="33">
        <v>0.36</v>
      </c>
      <c r="L26" s="33">
        <v>-0.01</v>
      </c>
      <c r="M26" s="33">
        <v>-0.03</v>
      </c>
      <c r="N26" s="33">
        <v>0.11</v>
      </c>
      <c r="O26" s="33">
        <v>0.24</v>
      </c>
      <c r="P26" s="33">
        <v>0.23</v>
      </c>
      <c r="Q26" s="33">
        <v>0.19</v>
      </c>
      <c r="R26" s="33">
        <v>0.28000000000000003</v>
      </c>
      <c r="S26" s="33">
        <v>0.28000000000000003</v>
      </c>
      <c r="T26" s="33">
        <v>0.77</v>
      </c>
      <c r="U26" s="33">
        <v>1.27</v>
      </c>
      <c r="V26" s="33">
        <v>1.7</v>
      </c>
      <c r="W26" s="33">
        <v>1.1499999999999999</v>
      </c>
      <c r="X26" s="33">
        <v>1.75</v>
      </c>
      <c r="Y26" s="33">
        <v>3.9</v>
      </c>
    </row>
    <row r="27" spans="1:27" ht="18.75" x14ac:dyDescent="0.3">
      <c r="A27" s="26" t="s">
        <v>132</v>
      </c>
      <c r="B27" s="33" t="s">
        <v>107</v>
      </c>
      <c r="C27" s="33">
        <v>0.02</v>
      </c>
      <c r="D27" s="33">
        <v>0.05</v>
      </c>
      <c r="E27" s="33">
        <v>0.09</v>
      </c>
      <c r="F27" s="33">
        <v>0.05</v>
      </c>
      <c r="G27" s="33">
        <v>0.04</v>
      </c>
      <c r="H27" s="33">
        <v>0.05</v>
      </c>
      <c r="I27" s="33">
        <v>0.14000000000000001</v>
      </c>
      <c r="J27" s="33">
        <v>0.19</v>
      </c>
      <c r="K27" s="33">
        <v>0.33</v>
      </c>
      <c r="L27" s="33">
        <v>-0.01</v>
      </c>
      <c r="M27" s="33">
        <v>-0.03</v>
      </c>
      <c r="N27" s="33">
        <v>0.11</v>
      </c>
      <c r="O27" s="33">
        <v>0.23</v>
      </c>
      <c r="P27" s="33">
        <v>0.23</v>
      </c>
      <c r="Q27" s="33">
        <v>0.18</v>
      </c>
      <c r="R27" s="33">
        <v>0.28000000000000003</v>
      </c>
      <c r="S27" s="33">
        <v>0.27</v>
      </c>
      <c r="T27" s="33">
        <v>0.64</v>
      </c>
      <c r="U27" s="33">
        <v>1.21</v>
      </c>
      <c r="V27" s="33">
        <v>1.66</v>
      </c>
      <c r="W27" s="33">
        <v>1.1299999999999999</v>
      </c>
      <c r="X27" s="33">
        <v>1.73</v>
      </c>
      <c r="Y27" s="33">
        <v>3.84</v>
      </c>
    </row>
    <row r="28" spans="1:27" ht="18.75" x14ac:dyDescent="0.3">
      <c r="A28" s="26" t="s">
        <v>133</v>
      </c>
      <c r="B28" s="27">
        <v>699120000</v>
      </c>
      <c r="C28" s="27">
        <v>1428035982</v>
      </c>
      <c r="D28" s="27">
        <v>1571190404</v>
      </c>
      <c r="E28" s="27">
        <v>1715322340</v>
      </c>
      <c r="F28" s="27">
        <v>1841235384</v>
      </c>
      <c r="G28" s="27">
        <v>1930122940</v>
      </c>
      <c r="H28" s="27">
        <v>1991748124</v>
      </c>
      <c r="I28" s="27">
        <v>2035262368</v>
      </c>
      <c r="J28" s="27">
        <v>2113367316</v>
      </c>
      <c r="K28" s="27">
        <v>2200432000</v>
      </c>
      <c r="L28" s="27">
        <v>2192504000</v>
      </c>
      <c r="M28" s="27">
        <v>2198296000</v>
      </c>
      <c r="N28" s="27">
        <v>2300708000</v>
      </c>
      <c r="O28" s="27">
        <v>2414584000</v>
      </c>
      <c r="P28" s="27">
        <v>2477296000</v>
      </c>
      <c r="Q28" s="27">
        <v>2351572000</v>
      </c>
      <c r="R28" s="27">
        <v>2209276000</v>
      </c>
      <c r="S28" s="27">
        <v>2172000000</v>
      </c>
      <c r="T28" s="27">
        <v>2164000000</v>
      </c>
      <c r="U28" s="27">
        <v>2396000000</v>
      </c>
      <c r="V28" s="27">
        <v>2432000000</v>
      </c>
      <c r="W28" s="27">
        <v>2436000000</v>
      </c>
      <c r="X28" s="27">
        <v>2468000000</v>
      </c>
      <c r="Y28" s="27">
        <v>2504000000</v>
      </c>
    </row>
    <row r="29" spans="1:27" ht="18.75" x14ac:dyDescent="0.3">
      <c r="A29" s="26" t="s">
        <v>134</v>
      </c>
      <c r="B29" s="27">
        <v>1314864000</v>
      </c>
      <c r="C29" s="27">
        <v>1724411053</v>
      </c>
      <c r="D29" s="27">
        <v>1910572712</v>
      </c>
      <c r="E29" s="27">
        <v>2051862068</v>
      </c>
      <c r="F29" s="27">
        <v>2019706148</v>
      </c>
      <c r="G29" s="27">
        <v>2071448276</v>
      </c>
      <c r="H29" s="27">
        <v>2117637180</v>
      </c>
      <c r="I29" s="27">
        <v>2194314844</v>
      </c>
      <c r="J29" s="27">
        <v>2347850076</v>
      </c>
      <c r="K29" s="27">
        <v>2426928000</v>
      </c>
      <c r="L29" s="27">
        <v>2192504000</v>
      </c>
      <c r="M29" s="27">
        <v>2198296000</v>
      </c>
      <c r="N29" s="27">
        <v>2354736000</v>
      </c>
      <c r="O29" s="27">
        <v>2465484000</v>
      </c>
      <c r="P29" s="27">
        <v>2499828000</v>
      </c>
      <c r="Q29" s="27">
        <v>2378068000</v>
      </c>
      <c r="R29" s="27">
        <v>2252272000</v>
      </c>
      <c r="S29" s="27">
        <v>2276000000</v>
      </c>
      <c r="T29" s="27">
        <v>2596000000</v>
      </c>
      <c r="U29" s="27">
        <v>2528000000</v>
      </c>
      <c r="V29" s="27">
        <v>2500000000</v>
      </c>
      <c r="W29" s="27">
        <v>2472000000</v>
      </c>
      <c r="X29" s="27">
        <v>2512000000</v>
      </c>
      <c r="Y29" s="27">
        <v>2545000000</v>
      </c>
    </row>
    <row r="30" spans="1:27" ht="18.75" x14ac:dyDescent="0.3">
      <c r="A30" s="26" t="s">
        <v>135</v>
      </c>
      <c r="B30" s="34" t="s">
        <v>136</v>
      </c>
      <c r="C30" s="34" t="s">
        <v>136</v>
      </c>
      <c r="D30" s="34" t="s">
        <v>136</v>
      </c>
      <c r="E30" s="34" t="s">
        <v>136</v>
      </c>
      <c r="F30" s="34" t="s">
        <v>136</v>
      </c>
      <c r="G30" s="34" t="s">
        <v>136</v>
      </c>
      <c r="H30" s="34" t="s">
        <v>136</v>
      </c>
      <c r="I30" s="34" t="s">
        <v>136</v>
      </c>
      <c r="J30" s="34" t="s">
        <v>136</v>
      </c>
      <c r="K30" s="34" t="s">
        <v>136</v>
      </c>
      <c r="L30" s="34" t="s">
        <v>136</v>
      </c>
      <c r="M30" s="34" t="s">
        <v>136</v>
      </c>
      <c r="N30" s="34" t="s">
        <v>136</v>
      </c>
      <c r="O30" s="34" t="s">
        <v>136</v>
      </c>
      <c r="P30" s="34" t="s">
        <v>136</v>
      </c>
      <c r="Q30" s="34" t="s">
        <v>136</v>
      </c>
      <c r="R30" s="34" t="s">
        <v>136</v>
      </c>
      <c r="S30" s="34" t="s">
        <v>136</v>
      </c>
      <c r="T30" s="34" t="s">
        <v>136</v>
      </c>
      <c r="U30" s="34" t="s">
        <v>136</v>
      </c>
      <c r="V30" s="34" t="s">
        <v>136</v>
      </c>
      <c r="W30" s="34" t="s">
        <v>136</v>
      </c>
      <c r="X30" s="34" t="s">
        <v>136</v>
      </c>
      <c r="Y30" s="34" t="s">
        <v>136</v>
      </c>
    </row>
    <row r="31" spans="1:27" ht="21" x14ac:dyDescent="0.35">
      <c r="A31" s="24" t="s">
        <v>137</v>
      </c>
      <c r="B31" s="25" t="s">
        <v>107</v>
      </c>
      <c r="C31" s="25" t="s">
        <v>107</v>
      </c>
      <c r="D31" s="25" t="s">
        <v>107</v>
      </c>
      <c r="E31" s="25" t="s">
        <v>107</v>
      </c>
      <c r="F31" s="25" t="s">
        <v>107</v>
      </c>
      <c r="G31" s="25" t="s">
        <v>107</v>
      </c>
      <c r="H31" s="25" t="s">
        <v>107</v>
      </c>
      <c r="I31" s="25" t="s">
        <v>107</v>
      </c>
      <c r="J31" s="25" t="s">
        <v>107</v>
      </c>
      <c r="K31" s="25" t="s">
        <v>107</v>
      </c>
      <c r="L31" s="25" t="s">
        <v>107</v>
      </c>
      <c r="M31" s="25" t="s">
        <v>107</v>
      </c>
      <c r="N31" s="25" t="s">
        <v>107</v>
      </c>
      <c r="O31" s="25" t="s">
        <v>107</v>
      </c>
      <c r="P31" s="25" t="s">
        <v>107</v>
      </c>
      <c r="Q31" s="25" t="s">
        <v>107</v>
      </c>
      <c r="R31" s="25" t="s">
        <v>107</v>
      </c>
      <c r="S31" s="25" t="s">
        <v>107</v>
      </c>
      <c r="T31" s="25" t="s">
        <v>107</v>
      </c>
      <c r="U31" s="25" t="s">
        <v>107</v>
      </c>
      <c r="V31" s="25" t="s">
        <v>107</v>
      </c>
      <c r="W31" s="25" t="s">
        <v>107</v>
      </c>
      <c r="X31" s="25" t="s">
        <v>107</v>
      </c>
      <c r="Y31" s="25" t="s">
        <v>107</v>
      </c>
    </row>
    <row r="32" spans="1:27" ht="18.75" x14ac:dyDescent="0.3">
      <c r="A32" s="26" t="s">
        <v>138</v>
      </c>
      <c r="B32" s="27">
        <v>50300000</v>
      </c>
      <c r="C32" s="27">
        <v>62000000</v>
      </c>
      <c r="D32" s="27">
        <v>674000000</v>
      </c>
      <c r="E32" s="27">
        <v>333000000</v>
      </c>
      <c r="F32" s="27">
        <v>347000000</v>
      </c>
      <c r="G32" s="27">
        <v>214422000</v>
      </c>
      <c r="H32" s="27">
        <v>209000000</v>
      </c>
      <c r="I32" s="27">
        <v>552000000</v>
      </c>
      <c r="J32" s="27">
        <v>544000000</v>
      </c>
      <c r="K32" s="27">
        <v>726969000</v>
      </c>
      <c r="L32" s="27">
        <v>417688000</v>
      </c>
      <c r="M32" s="27">
        <v>447221000</v>
      </c>
      <c r="N32" s="27">
        <v>665000000</v>
      </c>
      <c r="O32" s="27">
        <v>668000000</v>
      </c>
      <c r="P32" s="27">
        <v>733000000</v>
      </c>
      <c r="Q32" s="27">
        <v>1152000000</v>
      </c>
      <c r="R32" s="27">
        <v>497000000</v>
      </c>
      <c r="S32" s="27">
        <v>596000000</v>
      </c>
      <c r="T32" s="27">
        <v>1766000000</v>
      </c>
      <c r="U32" s="27">
        <v>4002000000</v>
      </c>
      <c r="V32" s="27">
        <v>782000000</v>
      </c>
      <c r="W32" s="27">
        <v>10896000000</v>
      </c>
      <c r="X32" s="27">
        <v>847000000</v>
      </c>
      <c r="Y32" s="27">
        <v>1990000000</v>
      </c>
    </row>
    <row r="33" spans="1:25" ht="18.75" x14ac:dyDescent="0.3">
      <c r="A33" s="26" t="s">
        <v>139</v>
      </c>
      <c r="B33" s="27" t="s">
        <v>113</v>
      </c>
      <c r="C33" s="27" t="s">
        <v>113</v>
      </c>
      <c r="D33" s="27" t="s">
        <v>113</v>
      </c>
      <c r="E33" s="27">
        <v>458000000</v>
      </c>
      <c r="F33" s="27">
        <v>681000000</v>
      </c>
      <c r="G33" s="27">
        <v>389621000</v>
      </c>
      <c r="H33" s="27">
        <v>462000000</v>
      </c>
      <c r="I33" s="27">
        <v>398000000</v>
      </c>
      <c r="J33" s="27">
        <v>573000000</v>
      </c>
      <c r="K33" s="27">
        <v>1082509000</v>
      </c>
      <c r="L33" s="27">
        <v>837702000</v>
      </c>
      <c r="M33" s="27">
        <v>1281006000</v>
      </c>
      <c r="N33" s="27">
        <v>1825000000</v>
      </c>
      <c r="O33" s="27">
        <v>2462000000</v>
      </c>
      <c r="P33" s="27">
        <v>2995000000</v>
      </c>
      <c r="Q33" s="27">
        <v>3520000000</v>
      </c>
      <c r="R33" s="27">
        <v>4126000000</v>
      </c>
      <c r="S33" s="27">
        <v>4441000000</v>
      </c>
      <c r="T33" s="27">
        <v>5032000000</v>
      </c>
      <c r="U33" s="27">
        <v>3106000000</v>
      </c>
      <c r="V33" s="27">
        <v>6640000000</v>
      </c>
      <c r="W33" s="27">
        <v>1000000</v>
      </c>
      <c r="X33" s="27">
        <v>10714000000</v>
      </c>
      <c r="Y33" s="27">
        <v>19218000000</v>
      </c>
    </row>
    <row r="34" spans="1:25" ht="18.75" x14ac:dyDescent="0.3">
      <c r="A34" s="26" t="s">
        <v>140</v>
      </c>
      <c r="B34" s="27">
        <v>50300000</v>
      </c>
      <c r="C34" s="27">
        <v>62000000</v>
      </c>
      <c r="D34" s="27">
        <v>674000000</v>
      </c>
      <c r="E34" s="27">
        <v>791000000</v>
      </c>
      <c r="F34" s="27">
        <v>1028000000</v>
      </c>
      <c r="G34" s="27">
        <v>604043000</v>
      </c>
      <c r="H34" s="27">
        <v>671000000</v>
      </c>
      <c r="I34" s="27">
        <v>950000000</v>
      </c>
      <c r="J34" s="27">
        <v>1117000000</v>
      </c>
      <c r="K34" s="27">
        <v>1809478000</v>
      </c>
      <c r="L34" s="27">
        <v>1255390000</v>
      </c>
      <c r="M34" s="27">
        <v>1728227000</v>
      </c>
      <c r="N34" s="27">
        <v>2490000000</v>
      </c>
      <c r="O34" s="27">
        <v>3130000000</v>
      </c>
      <c r="P34" s="27">
        <v>3728000000</v>
      </c>
      <c r="Q34" s="27">
        <v>4672000000</v>
      </c>
      <c r="R34" s="27">
        <v>4623000000</v>
      </c>
      <c r="S34" s="27">
        <v>5037000000</v>
      </c>
      <c r="T34" s="27">
        <v>6798000000</v>
      </c>
      <c r="U34" s="27">
        <v>7108000000</v>
      </c>
      <c r="V34" s="27">
        <v>7422000000</v>
      </c>
      <c r="W34" s="27">
        <v>10897000000</v>
      </c>
      <c r="X34" s="27">
        <v>11561000000</v>
      </c>
      <c r="Y34" s="27">
        <v>21208000000</v>
      </c>
    </row>
    <row r="35" spans="1:25" ht="18.75" x14ac:dyDescent="0.3">
      <c r="A35" s="26" t="s">
        <v>141</v>
      </c>
      <c r="B35" s="27">
        <v>20600000</v>
      </c>
      <c r="C35" s="27">
        <v>67000000</v>
      </c>
      <c r="D35" s="27">
        <v>105000000</v>
      </c>
      <c r="E35" s="27">
        <v>147000000</v>
      </c>
      <c r="F35" s="27">
        <v>155000000</v>
      </c>
      <c r="G35" s="27">
        <v>196631000</v>
      </c>
      <c r="H35" s="27">
        <v>296000000</v>
      </c>
      <c r="I35" s="27">
        <v>318000000</v>
      </c>
      <c r="J35" s="27">
        <v>519000000</v>
      </c>
      <c r="K35" s="27">
        <v>666494000</v>
      </c>
      <c r="L35" s="27">
        <v>318435000</v>
      </c>
      <c r="M35" s="27">
        <v>374963000</v>
      </c>
      <c r="N35" s="27">
        <v>349000000</v>
      </c>
      <c r="O35" s="27">
        <v>336000000</v>
      </c>
      <c r="P35" s="27">
        <v>454000000</v>
      </c>
      <c r="Q35" s="27">
        <v>426000000</v>
      </c>
      <c r="R35" s="27">
        <v>474000000</v>
      </c>
      <c r="S35" s="27">
        <v>505000000</v>
      </c>
      <c r="T35" s="27">
        <v>826000000</v>
      </c>
      <c r="U35" s="27">
        <v>1265000000</v>
      </c>
      <c r="V35" s="27">
        <v>1424000000</v>
      </c>
      <c r="W35" s="27">
        <v>1657000000</v>
      </c>
      <c r="X35" s="27">
        <v>2429000000</v>
      </c>
      <c r="Y35" s="27">
        <v>4650000000</v>
      </c>
    </row>
    <row r="36" spans="1:25" ht="18.75" x14ac:dyDescent="0.3">
      <c r="A36" s="26" t="s">
        <v>142</v>
      </c>
      <c r="B36" s="27">
        <v>28600000</v>
      </c>
      <c r="C36" s="27">
        <v>38000000</v>
      </c>
      <c r="D36" s="27">
        <v>90000000</v>
      </c>
      <c r="E36" s="27">
        <v>214000000</v>
      </c>
      <c r="F36" s="27">
        <v>145000000</v>
      </c>
      <c r="G36" s="27">
        <v>234238000</v>
      </c>
      <c r="H36" s="27">
        <v>316000000</v>
      </c>
      <c r="I36" s="27">
        <v>255000000</v>
      </c>
      <c r="J36" s="27">
        <v>355000000</v>
      </c>
      <c r="K36" s="27">
        <v>358521000</v>
      </c>
      <c r="L36" s="27">
        <v>537834000</v>
      </c>
      <c r="M36" s="27">
        <v>330674000</v>
      </c>
      <c r="N36" s="27">
        <v>346000000</v>
      </c>
      <c r="O36" s="27">
        <v>340000000</v>
      </c>
      <c r="P36" s="27">
        <v>412000000</v>
      </c>
      <c r="Q36" s="27">
        <v>388000000</v>
      </c>
      <c r="R36" s="27">
        <v>483000000</v>
      </c>
      <c r="S36" s="27">
        <v>418000000</v>
      </c>
      <c r="T36" s="27">
        <v>794000000</v>
      </c>
      <c r="U36" s="27">
        <v>796000000</v>
      </c>
      <c r="V36" s="27">
        <v>1575000000</v>
      </c>
      <c r="W36" s="27">
        <v>979000000</v>
      </c>
      <c r="X36" s="27">
        <v>1826000000</v>
      </c>
      <c r="Y36" s="27">
        <v>2605000000</v>
      </c>
    </row>
    <row r="37" spans="1:25" ht="18.75" x14ac:dyDescent="0.3">
      <c r="A37" s="26" t="s">
        <v>143</v>
      </c>
      <c r="B37" s="27">
        <v>1600000</v>
      </c>
      <c r="C37" s="27">
        <v>6000000</v>
      </c>
      <c r="D37" s="27">
        <v>62000000</v>
      </c>
      <c r="E37" s="27">
        <v>82000000</v>
      </c>
      <c r="F37" s="27">
        <v>24000000</v>
      </c>
      <c r="G37" s="27">
        <v>17800000</v>
      </c>
      <c r="H37" s="27">
        <v>24000000</v>
      </c>
      <c r="I37" s="27">
        <v>27000000</v>
      </c>
      <c r="J37" s="27">
        <v>41000000</v>
      </c>
      <c r="K37" s="27">
        <v>54336000</v>
      </c>
      <c r="L37" s="27">
        <v>56299000</v>
      </c>
      <c r="M37" s="27">
        <v>46966000</v>
      </c>
      <c r="N37" s="27">
        <v>42000000</v>
      </c>
      <c r="O37" s="27">
        <v>99000000</v>
      </c>
      <c r="P37" s="27">
        <v>181000000</v>
      </c>
      <c r="Q37" s="27">
        <v>139000000</v>
      </c>
      <c r="R37" s="27">
        <v>133000000</v>
      </c>
      <c r="S37" s="27">
        <v>93000000</v>
      </c>
      <c r="T37" s="27">
        <v>118000000</v>
      </c>
      <c r="U37" s="27">
        <v>86000000</v>
      </c>
      <c r="V37" s="27">
        <v>136000000</v>
      </c>
      <c r="W37" s="27">
        <v>157000000</v>
      </c>
      <c r="X37" s="27">
        <v>239000000</v>
      </c>
      <c r="Y37" s="27">
        <v>366000000</v>
      </c>
    </row>
    <row r="38" spans="1:25" ht="18.75" x14ac:dyDescent="0.3">
      <c r="A38" s="28" t="s">
        <v>144</v>
      </c>
      <c r="B38" s="29">
        <v>101100000</v>
      </c>
      <c r="C38" s="29">
        <v>173000000</v>
      </c>
      <c r="D38" s="29">
        <v>931000000</v>
      </c>
      <c r="E38" s="29">
        <v>1234000000</v>
      </c>
      <c r="F38" s="29">
        <v>1352000000</v>
      </c>
      <c r="G38" s="29">
        <v>1052712000</v>
      </c>
      <c r="H38" s="29">
        <v>1307000000</v>
      </c>
      <c r="I38" s="29">
        <v>1550000000</v>
      </c>
      <c r="J38" s="29">
        <v>2032000000</v>
      </c>
      <c r="K38" s="29">
        <v>2888829000</v>
      </c>
      <c r="L38" s="29">
        <v>2167958000</v>
      </c>
      <c r="M38" s="29">
        <v>2480830000</v>
      </c>
      <c r="N38" s="29">
        <v>3227000000</v>
      </c>
      <c r="O38" s="29">
        <v>3905000000</v>
      </c>
      <c r="P38" s="29">
        <v>4775000000</v>
      </c>
      <c r="Q38" s="29">
        <v>5625000000</v>
      </c>
      <c r="R38" s="29">
        <v>5713000000</v>
      </c>
      <c r="S38" s="29">
        <v>6053000000</v>
      </c>
      <c r="T38" s="29">
        <v>8536000000</v>
      </c>
      <c r="U38" s="29">
        <v>9255000000</v>
      </c>
      <c r="V38" s="29">
        <v>10557000000</v>
      </c>
      <c r="W38" s="29">
        <v>13690000000</v>
      </c>
      <c r="X38" s="29">
        <v>16055000000</v>
      </c>
      <c r="Y38" s="29">
        <v>28829000000</v>
      </c>
    </row>
    <row r="39" spans="1:25" ht="18.75" x14ac:dyDescent="0.3">
      <c r="A39" s="26" t="s">
        <v>145</v>
      </c>
      <c r="B39" s="27">
        <v>11700000</v>
      </c>
      <c r="C39" s="27">
        <v>26000000</v>
      </c>
      <c r="D39" s="27">
        <v>47000000</v>
      </c>
      <c r="E39" s="27">
        <v>120000000</v>
      </c>
      <c r="F39" s="27">
        <v>135000000</v>
      </c>
      <c r="G39" s="27">
        <v>190029000</v>
      </c>
      <c r="H39" s="27">
        <v>179000000</v>
      </c>
      <c r="I39" s="27">
        <v>178000000</v>
      </c>
      <c r="J39" s="27">
        <v>261000000</v>
      </c>
      <c r="K39" s="27">
        <v>359808000</v>
      </c>
      <c r="L39" s="27">
        <v>625798000</v>
      </c>
      <c r="M39" s="27">
        <v>571858000</v>
      </c>
      <c r="N39" s="27">
        <v>569000000</v>
      </c>
      <c r="O39" s="27">
        <v>560000000</v>
      </c>
      <c r="P39" s="27">
        <v>576000000</v>
      </c>
      <c r="Q39" s="27">
        <v>583000000</v>
      </c>
      <c r="R39" s="27">
        <v>557000000</v>
      </c>
      <c r="S39" s="27">
        <v>466000000</v>
      </c>
      <c r="T39" s="27">
        <v>521000000</v>
      </c>
      <c r="U39" s="27">
        <v>997000000</v>
      </c>
      <c r="V39" s="27">
        <v>1404000000</v>
      </c>
      <c r="W39" s="27">
        <v>2292000000</v>
      </c>
      <c r="X39" s="27">
        <v>2856000000</v>
      </c>
      <c r="Y39" s="27">
        <v>3607000000</v>
      </c>
    </row>
    <row r="40" spans="1:25" ht="18.75" x14ac:dyDescent="0.3">
      <c r="A40" s="26" t="s">
        <v>146</v>
      </c>
      <c r="B40" s="27" t="s">
        <v>113</v>
      </c>
      <c r="C40" s="27" t="s">
        <v>113</v>
      </c>
      <c r="D40" s="27">
        <v>24000000</v>
      </c>
      <c r="E40" s="27">
        <v>50000000</v>
      </c>
      <c r="F40" s="27">
        <v>54000000</v>
      </c>
      <c r="G40" s="27" t="s">
        <v>113</v>
      </c>
      <c r="H40" s="27">
        <v>108000000</v>
      </c>
      <c r="I40" s="27">
        <v>145000000</v>
      </c>
      <c r="J40" s="27">
        <v>301000000</v>
      </c>
      <c r="K40" s="27">
        <v>354057000</v>
      </c>
      <c r="L40" s="27">
        <v>369844000</v>
      </c>
      <c r="M40" s="27">
        <v>369844000</v>
      </c>
      <c r="N40" s="27">
        <v>370000000</v>
      </c>
      <c r="O40" s="27">
        <v>641000000</v>
      </c>
      <c r="P40" s="27">
        <v>641000000</v>
      </c>
      <c r="Q40" s="27">
        <v>643000000</v>
      </c>
      <c r="R40" s="27">
        <v>618000000</v>
      </c>
      <c r="S40" s="27">
        <v>618000000</v>
      </c>
      <c r="T40" s="27">
        <v>618000000</v>
      </c>
      <c r="U40" s="27">
        <v>618000000</v>
      </c>
      <c r="V40" s="27">
        <v>618000000</v>
      </c>
      <c r="W40" s="27">
        <v>618000000</v>
      </c>
      <c r="X40" s="27">
        <v>4193000000</v>
      </c>
      <c r="Y40" s="27">
        <v>4349000000</v>
      </c>
    </row>
    <row r="41" spans="1:25" ht="18.75" x14ac:dyDescent="0.3">
      <c r="A41" s="26" t="s">
        <v>147</v>
      </c>
      <c r="B41" s="27" t="s">
        <v>113</v>
      </c>
      <c r="C41" s="27" t="s">
        <v>113</v>
      </c>
      <c r="D41" s="27" t="s">
        <v>113</v>
      </c>
      <c r="E41" s="27">
        <v>31000000</v>
      </c>
      <c r="F41" s="27">
        <v>22000000</v>
      </c>
      <c r="G41" s="27">
        <v>148872000</v>
      </c>
      <c r="H41" s="27">
        <v>28000000</v>
      </c>
      <c r="I41" s="27">
        <v>15000000</v>
      </c>
      <c r="J41" s="27">
        <v>46000000</v>
      </c>
      <c r="K41" s="27">
        <v>106926000</v>
      </c>
      <c r="L41" s="27">
        <v>147101000</v>
      </c>
      <c r="M41" s="27">
        <v>120458000</v>
      </c>
      <c r="N41" s="27">
        <v>289000000</v>
      </c>
      <c r="O41" s="27">
        <v>326000000</v>
      </c>
      <c r="P41" s="27">
        <v>312000000</v>
      </c>
      <c r="Q41" s="27">
        <v>296000000</v>
      </c>
      <c r="R41" s="27">
        <v>222000000</v>
      </c>
      <c r="S41" s="27">
        <v>166000000</v>
      </c>
      <c r="T41" s="27">
        <v>104000000</v>
      </c>
      <c r="U41" s="27">
        <v>52000000</v>
      </c>
      <c r="V41" s="27">
        <v>45000000</v>
      </c>
      <c r="W41" s="27">
        <v>49000000</v>
      </c>
      <c r="X41" s="27">
        <v>2737000000</v>
      </c>
      <c r="Y41" s="27">
        <v>2339000000</v>
      </c>
    </row>
    <row r="42" spans="1:25" ht="18.75" x14ac:dyDescent="0.3">
      <c r="A42" s="26" t="s">
        <v>148</v>
      </c>
      <c r="B42" s="27" t="s">
        <v>113</v>
      </c>
      <c r="C42" s="27" t="s">
        <v>113</v>
      </c>
      <c r="D42" s="27">
        <v>24000000</v>
      </c>
      <c r="E42" s="27">
        <v>81000000</v>
      </c>
      <c r="F42" s="27">
        <v>76000000</v>
      </c>
      <c r="G42" s="27">
        <v>148872000</v>
      </c>
      <c r="H42" s="27">
        <v>136000000</v>
      </c>
      <c r="I42" s="27">
        <v>160000000</v>
      </c>
      <c r="J42" s="27">
        <v>347000000</v>
      </c>
      <c r="K42" s="27">
        <v>460983000</v>
      </c>
      <c r="L42" s="27">
        <v>516945000</v>
      </c>
      <c r="M42" s="27">
        <v>490302000</v>
      </c>
      <c r="N42" s="27">
        <v>659000000</v>
      </c>
      <c r="O42" s="27">
        <v>967000000</v>
      </c>
      <c r="P42" s="27">
        <v>953000000</v>
      </c>
      <c r="Q42" s="27">
        <v>939000000</v>
      </c>
      <c r="R42" s="27">
        <v>840000000</v>
      </c>
      <c r="S42" s="27">
        <v>784000000</v>
      </c>
      <c r="T42" s="27">
        <v>722000000</v>
      </c>
      <c r="U42" s="27">
        <v>670000000</v>
      </c>
      <c r="V42" s="27">
        <v>663000000</v>
      </c>
      <c r="W42" s="27">
        <v>667000000</v>
      </c>
      <c r="X42" s="27">
        <v>6930000000</v>
      </c>
      <c r="Y42" s="27">
        <v>6688000000</v>
      </c>
    </row>
    <row r="43" spans="1:25" ht="18.75" x14ac:dyDescent="0.3">
      <c r="A43" s="26" t="s">
        <v>149</v>
      </c>
      <c r="B43" s="27" t="s">
        <v>113</v>
      </c>
      <c r="C43" s="27" t="s">
        <v>113</v>
      </c>
      <c r="D43" s="27" t="s">
        <v>113</v>
      </c>
      <c r="E43" s="27" t="s">
        <v>113</v>
      </c>
      <c r="F43" s="27" t="s">
        <v>113</v>
      </c>
      <c r="G43" s="27" t="s">
        <v>113</v>
      </c>
      <c r="H43" s="27" t="s">
        <v>113</v>
      </c>
      <c r="I43" s="27" t="s">
        <v>113</v>
      </c>
      <c r="J43" s="27" t="s">
        <v>113</v>
      </c>
      <c r="K43" s="27" t="s">
        <v>113</v>
      </c>
      <c r="L43" s="27" t="s">
        <v>113</v>
      </c>
      <c r="M43" s="27">
        <v>6630000</v>
      </c>
      <c r="N43" s="27">
        <v>8792000</v>
      </c>
      <c r="O43" s="27">
        <v>10382000</v>
      </c>
      <c r="P43" s="27">
        <v>10030000</v>
      </c>
      <c r="Q43" s="27" t="s">
        <v>113</v>
      </c>
      <c r="R43" s="27" t="s">
        <v>113</v>
      </c>
      <c r="S43" s="27" t="s">
        <v>113</v>
      </c>
      <c r="T43" s="27" t="s">
        <v>113</v>
      </c>
      <c r="U43" s="27" t="s">
        <v>113</v>
      </c>
      <c r="V43" s="27" t="s">
        <v>113</v>
      </c>
      <c r="W43" s="27" t="s">
        <v>113</v>
      </c>
      <c r="X43" s="27">
        <v>144000000</v>
      </c>
      <c r="Y43" s="27">
        <v>266000000</v>
      </c>
    </row>
    <row r="44" spans="1:25" ht="18.75" x14ac:dyDescent="0.3">
      <c r="A44" s="26" t="s">
        <v>150</v>
      </c>
      <c r="B44" s="27" t="s">
        <v>113</v>
      </c>
      <c r="C44" s="27" t="s">
        <v>113</v>
      </c>
      <c r="D44" s="27" t="s">
        <v>113</v>
      </c>
      <c r="E44" s="27" t="s">
        <v>113</v>
      </c>
      <c r="F44" s="27" t="s">
        <v>113</v>
      </c>
      <c r="G44" s="27" t="s">
        <v>113</v>
      </c>
      <c r="H44" s="27" t="s">
        <v>113</v>
      </c>
      <c r="I44" s="27" t="s">
        <v>113</v>
      </c>
      <c r="J44" s="27" t="s">
        <v>113</v>
      </c>
      <c r="K44" s="27" t="s">
        <v>113</v>
      </c>
      <c r="L44" s="27" t="s">
        <v>113</v>
      </c>
      <c r="M44" s="27" t="s">
        <v>113</v>
      </c>
      <c r="N44" s="27">
        <v>46000000</v>
      </c>
      <c r="O44" s="27">
        <v>133000000</v>
      </c>
      <c r="P44" s="27">
        <v>193000000</v>
      </c>
      <c r="Q44" s="27">
        <v>158000000</v>
      </c>
      <c r="R44" s="27">
        <v>232000000</v>
      </c>
      <c r="S44" s="27" t="s">
        <v>113</v>
      </c>
      <c r="T44" s="27">
        <v>141000000</v>
      </c>
      <c r="U44" s="27">
        <v>18000000</v>
      </c>
      <c r="V44" s="27">
        <v>19000000</v>
      </c>
      <c r="W44" s="27">
        <v>29000000</v>
      </c>
      <c r="X44" s="27">
        <v>806000000</v>
      </c>
      <c r="Y44" s="27">
        <v>1222000000</v>
      </c>
    </row>
    <row r="45" spans="1:25" ht="18.75" x14ac:dyDescent="0.3">
      <c r="A45" s="26" t="s">
        <v>151</v>
      </c>
      <c r="B45" s="27">
        <v>500000</v>
      </c>
      <c r="C45" s="27">
        <v>3000000</v>
      </c>
      <c r="D45" s="27">
        <v>15000000</v>
      </c>
      <c r="E45" s="27">
        <v>68000000</v>
      </c>
      <c r="F45" s="27">
        <v>54000000</v>
      </c>
      <c r="G45" s="27">
        <v>7731000</v>
      </c>
      <c r="H45" s="27">
        <v>42000000</v>
      </c>
      <c r="I45" s="27">
        <v>67000000</v>
      </c>
      <c r="J45" s="27">
        <v>35000000</v>
      </c>
      <c r="K45" s="27">
        <v>38051000</v>
      </c>
      <c r="L45" s="27">
        <v>40026000</v>
      </c>
      <c r="M45" s="27">
        <v>36298000</v>
      </c>
      <c r="N45" s="27">
        <v>-14792000</v>
      </c>
      <c r="O45" s="27">
        <v>-22382000</v>
      </c>
      <c r="P45" s="27">
        <v>-95030000</v>
      </c>
      <c r="Q45" s="27">
        <v>-54000000</v>
      </c>
      <c r="R45" s="27">
        <v>-141000000</v>
      </c>
      <c r="S45" s="27">
        <v>67000000</v>
      </c>
      <c r="T45" s="27">
        <v>-79000000</v>
      </c>
      <c r="U45" s="27">
        <v>301000000</v>
      </c>
      <c r="V45" s="27">
        <v>649000000</v>
      </c>
      <c r="W45" s="27">
        <v>637000000</v>
      </c>
      <c r="X45" s="27">
        <v>2000000000</v>
      </c>
      <c r="Y45" s="27">
        <v>3575000000</v>
      </c>
    </row>
    <row r="46" spans="1:25" ht="18.75" x14ac:dyDescent="0.3">
      <c r="A46" s="26" t="s">
        <v>152</v>
      </c>
      <c r="B46" s="27">
        <v>12200000</v>
      </c>
      <c r="C46" s="27">
        <v>29000000</v>
      </c>
      <c r="D46" s="27">
        <v>86000000</v>
      </c>
      <c r="E46" s="27">
        <v>269000000</v>
      </c>
      <c r="F46" s="27">
        <v>265000000</v>
      </c>
      <c r="G46" s="27">
        <v>346632000</v>
      </c>
      <c r="H46" s="27">
        <v>357000000</v>
      </c>
      <c r="I46" s="27">
        <v>405000000</v>
      </c>
      <c r="J46" s="27">
        <v>643000000</v>
      </c>
      <c r="K46" s="27">
        <v>858842000</v>
      </c>
      <c r="L46" s="27">
        <v>1182769000</v>
      </c>
      <c r="M46" s="27">
        <v>1105088000</v>
      </c>
      <c r="N46" s="27">
        <v>1268000000</v>
      </c>
      <c r="O46" s="27">
        <v>1648000000</v>
      </c>
      <c r="P46" s="27">
        <v>1637000000</v>
      </c>
      <c r="Q46" s="27">
        <v>1626000000</v>
      </c>
      <c r="R46" s="27">
        <v>1488000000</v>
      </c>
      <c r="S46" s="27">
        <v>1317000000</v>
      </c>
      <c r="T46" s="27">
        <v>1305000000</v>
      </c>
      <c r="U46" s="27">
        <v>1986000000</v>
      </c>
      <c r="V46" s="27">
        <v>2735000000</v>
      </c>
      <c r="W46" s="27">
        <v>3625000000</v>
      </c>
      <c r="X46" s="27">
        <v>12736000000</v>
      </c>
      <c r="Y46" s="27">
        <v>15358000000</v>
      </c>
    </row>
    <row r="47" spans="1:25" ht="18.75" x14ac:dyDescent="0.3">
      <c r="A47" s="26" t="s">
        <v>153</v>
      </c>
      <c r="B47" s="27" t="s">
        <v>113</v>
      </c>
      <c r="C47" s="27" t="s">
        <v>113</v>
      </c>
      <c r="D47" s="27" t="s">
        <v>113</v>
      </c>
      <c r="E47" s="27" t="s">
        <v>113</v>
      </c>
      <c r="F47" s="27" t="s">
        <v>113</v>
      </c>
      <c r="G47" s="27" t="s">
        <v>113</v>
      </c>
      <c r="H47" s="27" t="s">
        <v>113</v>
      </c>
      <c r="I47" s="27" t="s">
        <v>113</v>
      </c>
      <c r="J47" s="27" t="s">
        <v>113</v>
      </c>
      <c r="K47" s="27" t="s">
        <v>113</v>
      </c>
      <c r="L47" s="27" t="s">
        <v>113</v>
      </c>
      <c r="M47" s="27" t="s">
        <v>113</v>
      </c>
      <c r="N47" s="27" t="s">
        <v>113</v>
      </c>
      <c r="O47" s="27" t="s">
        <v>113</v>
      </c>
      <c r="P47" s="27" t="s">
        <v>113</v>
      </c>
      <c r="Q47" s="27" t="s">
        <v>113</v>
      </c>
      <c r="R47" s="27" t="s">
        <v>113</v>
      </c>
      <c r="S47" s="27" t="s">
        <v>113</v>
      </c>
      <c r="T47" s="27" t="s">
        <v>113</v>
      </c>
      <c r="U47" s="27" t="s">
        <v>113</v>
      </c>
      <c r="V47" s="27" t="s">
        <v>113</v>
      </c>
      <c r="W47" s="27" t="s">
        <v>113</v>
      </c>
      <c r="X47" s="27" t="s">
        <v>113</v>
      </c>
      <c r="Y47" s="27" t="s">
        <v>113</v>
      </c>
    </row>
    <row r="48" spans="1:25" ht="19.5" thickBot="1" x14ac:dyDescent="0.35">
      <c r="A48" s="31" t="s">
        <v>154</v>
      </c>
      <c r="B48" s="32">
        <v>113300000</v>
      </c>
      <c r="C48" s="32">
        <v>202000000</v>
      </c>
      <c r="D48" s="32">
        <v>1017000000</v>
      </c>
      <c r="E48" s="32">
        <v>1503000000</v>
      </c>
      <c r="F48" s="32">
        <v>1617000000</v>
      </c>
      <c r="G48" s="32">
        <v>1399344000</v>
      </c>
      <c r="H48" s="32">
        <v>1664000000</v>
      </c>
      <c r="I48" s="32">
        <v>1955000000</v>
      </c>
      <c r="J48" s="32">
        <v>2675000000</v>
      </c>
      <c r="K48" s="32">
        <v>3747671000</v>
      </c>
      <c r="L48" s="32">
        <v>3350727000</v>
      </c>
      <c r="M48" s="32">
        <v>3585918000</v>
      </c>
      <c r="N48" s="32">
        <v>4495000000</v>
      </c>
      <c r="O48" s="32">
        <v>5553000000</v>
      </c>
      <c r="P48" s="32">
        <v>6412000000</v>
      </c>
      <c r="Q48" s="32">
        <v>7251000000</v>
      </c>
      <c r="R48" s="32">
        <v>7201000000</v>
      </c>
      <c r="S48" s="32">
        <v>7370000000</v>
      </c>
      <c r="T48" s="32">
        <v>9841000000</v>
      </c>
      <c r="U48" s="32">
        <v>11241000000</v>
      </c>
      <c r="V48" s="32">
        <v>13292000000</v>
      </c>
      <c r="W48" s="32">
        <v>17315000000</v>
      </c>
      <c r="X48" s="32">
        <v>28791000000</v>
      </c>
      <c r="Y48" s="32">
        <v>44187000000</v>
      </c>
    </row>
    <row r="49" spans="1:25" ht="19.5" thickTop="1" x14ac:dyDescent="0.3">
      <c r="A49" s="26" t="s">
        <v>155</v>
      </c>
      <c r="B49" s="27">
        <v>35700000</v>
      </c>
      <c r="C49" s="27">
        <v>65000000</v>
      </c>
      <c r="D49" s="27">
        <v>72000000</v>
      </c>
      <c r="E49" s="27">
        <v>214000000</v>
      </c>
      <c r="F49" s="27">
        <v>141000000</v>
      </c>
      <c r="G49" s="27">
        <v>185342000</v>
      </c>
      <c r="H49" s="27">
        <v>238000000</v>
      </c>
      <c r="I49" s="27">
        <v>179000000</v>
      </c>
      <c r="J49" s="27">
        <v>272000000</v>
      </c>
      <c r="K49" s="27">
        <v>492099000</v>
      </c>
      <c r="L49" s="27">
        <v>218864000</v>
      </c>
      <c r="M49" s="27">
        <v>344527000</v>
      </c>
      <c r="N49" s="27">
        <v>286000000</v>
      </c>
      <c r="O49" s="27">
        <v>335000000</v>
      </c>
      <c r="P49" s="27">
        <v>356000000</v>
      </c>
      <c r="Q49" s="27">
        <v>324000000</v>
      </c>
      <c r="R49" s="27">
        <v>293000000</v>
      </c>
      <c r="S49" s="27">
        <v>296000000</v>
      </c>
      <c r="T49" s="27">
        <v>485000000</v>
      </c>
      <c r="U49" s="27">
        <v>596000000</v>
      </c>
      <c r="V49" s="27">
        <v>511000000</v>
      </c>
      <c r="W49" s="27">
        <v>687000000</v>
      </c>
      <c r="X49" s="27">
        <v>1201000000</v>
      </c>
      <c r="Y49" s="27">
        <v>1783000000</v>
      </c>
    </row>
    <row r="50" spans="1:25" ht="18.75" x14ac:dyDescent="0.3">
      <c r="A50" s="26" t="s">
        <v>156</v>
      </c>
      <c r="B50" s="27">
        <v>6400000</v>
      </c>
      <c r="C50" s="27" t="s">
        <v>113</v>
      </c>
      <c r="D50" s="27" t="s">
        <v>113</v>
      </c>
      <c r="E50" s="27" t="s">
        <v>113</v>
      </c>
      <c r="F50" s="27">
        <v>5676000</v>
      </c>
      <c r="G50" s="27">
        <v>4015000</v>
      </c>
      <c r="H50" s="27">
        <v>856000</v>
      </c>
      <c r="I50" s="27" t="s">
        <v>113</v>
      </c>
      <c r="J50" s="27" t="s">
        <v>113</v>
      </c>
      <c r="K50" s="27" t="s">
        <v>113</v>
      </c>
      <c r="L50" s="27" t="s">
        <v>113</v>
      </c>
      <c r="M50" s="27" t="s">
        <v>113</v>
      </c>
      <c r="N50" s="27" t="s">
        <v>113</v>
      </c>
      <c r="O50" s="27" t="s">
        <v>113</v>
      </c>
      <c r="P50" s="27" t="s">
        <v>113</v>
      </c>
      <c r="Q50" s="27" t="s">
        <v>113</v>
      </c>
      <c r="R50" s="27" t="s">
        <v>113</v>
      </c>
      <c r="S50" s="27">
        <v>1500000000</v>
      </c>
      <c r="T50" s="27">
        <v>827000000</v>
      </c>
      <c r="U50" s="27">
        <v>15000000</v>
      </c>
      <c r="V50" s="27" t="s">
        <v>113</v>
      </c>
      <c r="W50" s="27">
        <v>91000000</v>
      </c>
      <c r="X50" s="27">
        <v>1120000000</v>
      </c>
      <c r="Y50" s="27" t="s">
        <v>113</v>
      </c>
    </row>
    <row r="51" spans="1:25" ht="18.75" x14ac:dyDescent="0.3">
      <c r="A51" s="26" t="s">
        <v>157</v>
      </c>
      <c r="B51" s="27" t="s">
        <v>113</v>
      </c>
      <c r="C51" s="27" t="s">
        <v>113</v>
      </c>
      <c r="D51" s="27" t="s">
        <v>113</v>
      </c>
      <c r="E51" s="27" t="s">
        <v>113</v>
      </c>
      <c r="F51" s="27" t="s">
        <v>113</v>
      </c>
      <c r="G51" s="27" t="s">
        <v>113</v>
      </c>
      <c r="H51" s="27" t="s">
        <v>113</v>
      </c>
      <c r="I51" s="27" t="s">
        <v>113</v>
      </c>
      <c r="J51" s="27" t="s">
        <v>113</v>
      </c>
      <c r="K51" s="27" t="s">
        <v>113</v>
      </c>
      <c r="L51" s="27" t="s">
        <v>113</v>
      </c>
      <c r="M51" s="27" t="s">
        <v>113</v>
      </c>
      <c r="N51" s="27">
        <v>4576000</v>
      </c>
      <c r="O51" s="27">
        <v>6941000</v>
      </c>
      <c r="P51" s="27">
        <v>3173000</v>
      </c>
      <c r="Q51" s="27">
        <v>2378000</v>
      </c>
      <c r="R51" s="27">
        <v>2810000</v>
      </c>
      <c r="S51" s="27">
        <v>2000000</v>
      </c>
      <c r="T51" s="27">
        <v>4000000</v>
      </c>
      <c r="U51" s="27">
        <v>33000000</v>
      </c>
      <c r="V51" s="27">
        <v>91000000</v>
      </c>
      <c r="W51" s="27">
        <v>61000000</v>
      </c>
      <c r="X51" s="27">
        <v>61000000</v>
      </c>
      <c r="Y51" s="27" t="s">
        <v>113</v>
      </c>
    </row>
    <row r="52" spans="1:25" ht="18.75" x14ac:dyDescent="0.3">
      <c r="A52" s="26" t="s">
        <v>158</v>
      </c>
      <c r="B52" s="27" t="s">
        <v>113</v>
      </c>
      <c r="C52" s="27" t="s">
        <v>113</v>
      </c>
      <c r="D52" s="27" t="s">
        <v>113</v>
      </c>
      <c r="E52" s="27">
        <v>70193000</v>
      </c>
      <c r="F52" s="27" t="s">
        <v>113</v>
      </c>
      <c r="G52" s="27" t="s">
        <v>113</v>
      </c>
      <c r="H52" s="27">
        <v>3265000</v>
      </c>
      <c r="I52" s="27">
        <v>1393000</v>
      </c>
      <c r="J52" s="27">
        <v>9419000</v>
      </c>
      <c r="K52" s="27">
        <v>5856000</v>
      </c>
      <c r="L52" s="27" t="s">
        <v>113</v>
      </c>
      <c r="M52" s="27">
        <v>19624000</v>
      </c>
      <c r="N52" s="27">
        <v>9456000</v>
      </c>
      <c r="O52" s="27">
        <v>49931000</v>
      </c>
      <c r="P52" s="27">
        <v>103736000000</v>
      </c>
      <c r="Q52" s="27">
        <v>68494000000</v>
      </c>
      <c r="R52" s="27">
        <v>63254000000</v>
      </c>
      <c r="S52" s="27">
        <v>322000000</v>
      </c>
      <c r="T52" s="27" t="s">
        <v>113</v>
      </c>
      <c r="U52" s="27" t="s">
        <v>113</v>
      </c>
      <c r="V52" s="27" t="s">
        <v>113</v>
      </c>
      <c r="W52" s="27">
        <v>548000000</v>
      </c>
      <c r="X52" s="27">
        <v>288000000</v>
      </c>
      <c r="Y52" s="27">
        <v>300000000</v>
      </c>
    </row>
    <row r="53" spans="1:25" ht="18.75" x14ac:dyDescent="0.3">
      <c r="A53" s="26" t="s">
        <v>159</v>
      </c>
      <c r="B53" s="27">
        <v>5000000</v>
      </c>
      <c r="C53" s="27">
        <v>11000000</v>
      </c>
      <c r="D53" s="27">
        <v>237000000</v>
      </c>
      <c r="E53" s="27">
        <v>148807000</v>
      </c>
      <c r="F53" s="27">
        <v>232324000</v>
      </c>
      <c r="G53" s="27">
        <v>144755000</v>
      </c>
      <c r="H53" s="27">
        <v>178879000</v>
      </c>
      <c r="I53" s="27">
        <v>258607000</v>
      </c>
      <c r="J53" s="27">
        <v>357581000</v>
      </c>
      <c r="K53" s="27">
        <v>469206000</v>
      </c>
      <c r="L53" s="27">
        <v>559727000</v>
      </c>
      <c r="M53" s="27">
        <v>420227000</v>
      </c>
      <c r="N53" s="27">
        <v>647544000</v>
      </c>
      <c r="O53" s="27">
        <v>545069000</v>
      </c>
      <c r="P53" s="27">
        <v>-103116000000</v>
      </c>
      <c r="Q53" s="27">
        <v>-67873000000</v>
      </c>
      <c r="R53" s="27">
        <v>-62651000000</v>
      </c>
      <c r="S53" s="27">
        <v>320000000</v>
      </c>
      <c r="T53" s="27">
        <v>476000000</v>
      </c>
      <c r="U53" s="27">
        <v>542000000</v>
      </c>
      <c r="V53" s="27">
        <v>818000000</v>
      </c>
      <c r="W53" s="27">
        <v>458000000</v>
      </c>
      <c r="X53" s="27">
        <v>1316000000</v>
      </c>
      <c r="Y53" s="27">
        <v>2252000000</v>
      </c>
    </row>
    <row r="54" spans="1:25" ht="18.75" x14ac:dyDescent="0.3">
      <c r="A54" s="28" t="s">
        <v>160</v>
      </c>
      <c r="B54" s="29">
        <v>47100000</v>
      </c>
      <c r="C54" s="29">
        <v>76000000</v>
      </c>
      <c r="D54" s="29">
        <v>309000000</v>
      </c>
      <c r="E54" s="29">
        <v>433000000</v>
      </c>
      <c r="F54" s="29">
        <v>379000000</v>
      </c>
      <c r="G54" s="29">
        <v>334112000</v>
      </c>
      <c r="H54" s="29">
        <v>421000000</v>
      </c>
      <c r="I54" s="29">
        <v>439000000</v>
      </c>
      <c r="J54" s="29">
        <v>639000000</v>
      </c>
      <c r="K54" s="29">
        <v>967161000</v>
      </c>
      <c r="L54" s="29">
        <v>778591000</v>
      </c>
      <c r="M54" s="29">
        <v>784378000</v>
      </c>
      <c r="N54" s="29">
        <v>943000000</v>
      </c>
      <c r="O54" s="29">
        <v>930000000</v>
      </c>
      <c r="P54" s="29">
        <v>976000000</v>
      </c>
      <c r="Q54" s="29">
        <v>945000000</v>
      </c>
      <c r="R54" s="29">
        <v>896000000</v>
      </c>
      <c r="S54" s="29">
        <v>2438000000</v>
      </c>
      <c r="T54" s="29">
        <v>1788000000</v>
      </c>
      <c r="U54" s="29">
        <v>1153000000</v>
      </c>
      <c r="V54" s="29">
        <v>1329000000</v>
      </c>
      <c r="W54" s="29">
        <v>1784000000</v>
      </c>
      <c r="X54" s="29">
        <v>3925000000</v>
      </c>
      <c r="Y54" s="29">
        <v>4335000000</v>
      </c>
    </row>
    <row r="55" spans="1:25" ht="18.75" x14ac:dyDescent="0.3">
      <c r="A55" s="26" t="s">
        <v>161</v>
      </c>
      <c r="B55" s="27">
        <v>2000000</v>
      </c>
      <c r="C55" s="27">
        <v>1000000</v>
      </c>
      <c r="D55" s="27">
        <v>300000000</v>
      </c>
      <c r="E55" s="27">
        <v>306000000</v>
      </c>
      <c r="F55" s="27">
        <v>305000000</v>
      </c>
      <c r="G55" s="27">
        <v>856000</v>
      </c>
      <c r="H55" s="27" t="s">
        <v>113</v>
      </c>
      <c r="I55" s="27" t="s">
        <v>113</v>
      </c>
      <c r="J55" s="27" t="s">
        <v>113</v>
      </c>
      <c r="K55" s="27" t="s">
        <v>113</v>
      </c>
      <c r="L55" s="27">
        <v>25634000</v>
      </c>
      <c r="M55" s="27" t="s">
        <v>113</v>
      </c>
      <c r="N55" s="27">
        <v>23000000</v>
      </c>
      <c r="O55" s="27">
        <v>21000000</v>
      </c>
      <c r="P55" s="27">
        <v>19000000</v>
      </c>
      <c r="Q55" s="27">
        <v>1374000000</v>
      </c>
      <c r="R55" s="27">
        <v>1398000000</v>
      </c>
      <c r="S55" s="27" t="s">
        <v>113</v>
      </c>
      <c r="T55" s="27">
        <v>2020000000</v>
      </c>
      <c r="U55" s="27">
        <v>1985000000</v>
      </c>
      <c r="V55" s="27">
        <v>1988000000</v>
      </c>
      <c r="W55" s="27">
        <v>1991000000</v>
      </c>
      <c r="X55" s="27">
        <v>5964000000</v>
      </c>
      <c r="Y55" s="27">
        <v>11687000000</v>
      </c>
    </row>
    <row r="56" spans="1:25" ht="18.75" x14ac:dyDescent="0.3">
      <c r="A56" s="26" t="s">
        <v>158</v>
      </c>
      <c r="B56" s="27" t="s">
        <v>113</v>
      </c>
      <c r="C56" s="27" t="s">
        <v>113</v>
      </c>
      <c r="D56" s="27" t="s">
        <v>113</v>
      </c>
      <c r="E56" s="27" t="s">
        <v>113</v>
      </c>
      <c r="F56" s="27" t="s">
        <v>113</v>
      </c>
      <c r="G56" s="27" t="s">
        <v>113</v>
      </c>
      <c r="H56" s="27" t="s">
        <v>113</v>
      </c>
      <c r="I56" s="27" t="s">
        <v>113</v>
      </c>
      <c r="J56" s="27" t="s">
        <v>113</v>
      </c>
      <c r="K56" s="27" t="s">
        <v>113</v>
      </c>
      <c r="L56" s="27" t="s">
        <v>113</v>
      </c>
      <c r="M56" s="27" t="s">
        <v>113</v>
      </c>
      <c r="N56" s="27" t="s">
        <v>113</v>
      </c>
      <c r="O56" s="27" t="s">
        <v>113</v>
      </c>
      <c r="P56" s="27" t="s">
        <v>113</v>
      </c>
      <c r="Q56" s="27" t="s">
        <v>113</v>
      </c>
      <c r="R56" s="27" t="s">
        <v>113</v>
      </c>
      <c r="S56" s="27">
        <v>44000000</v>
      </c>
      <c r="T56" s="27" t="s">
        <v>113</v>
      </c>
      <c r="U56" s="27" t="s">
        <v>113</v>
      </c>
      <c r="V56" s="27" t="s">
        <v>113</v>
      </c>
      <c r="W56" s="27" t="s">
        <v>113</v>
      </c>
      <c r="X56" s="27">
        <v>163000000</v>
      </c>
      <c r="Y56" s="27">
        <v>202000000</v>
      </c>
    </row>
    <row r="57" spans="1:25" ht="18.75" x14ac:dyDescent="0.3">
      <c r="A57" s="26" t="s">
        <v>162</v>
      </c>
      <c r="B57" s="27" t="s">
        <v>113</v>
      </c>
      <c r="C57" s="27" t="s">
        <v>113</v>
      </c>
      <c r="D57" s="27" t="s">
        <v>113</v>
      </c>
      <c r="E57" s="27" t="s">
        <v>113</v>
      </c>
      <c r="F57" s="27" t="s">
        <v>113</v>
      </c>
      <c r="G57" s="27">
        <v>8609000</v>
      </c>
      <c r="H57" s="27" t="s">
        <v>113</v>
      </c>
      <c r="I57" s="27" t="s">
        <v>113</v>
      </c>
      <c r="J57" s="27" t="s">
        <v>113</v>
      </c>
      <c r="K57" s="27">
        <v>86900000</v>
      </c>
      <c r="L57" s="27" t="s">
        <v>113</v>
      </c>
      <c r="M57" s="27">
        <v>17739000</v>
      </c>
      <c r="N57" s="27" t="s">
        <v>113</v>
      </c>
      <c r="O57" s="27" t="s">
        <v>113</v>
      </c>
      <c r="P57" s="27" t="s">
        <v>113</v>
      </c>
      <c r="Q57" s="27" t="s">
        <v>113</v>
      </c>
      <c r="R57" s="27" t="s">
        <v>113</v>
      </c>
      <c r="S57" s="27">
        <v>301000000</v>
      </c>
      <c r="T57" s="27" t="s">
        <v>113</v>
      </c>
      <c r="U57" s="27" t="s">
        <v>113</v>
      </c>
      <c r="V57" s="27" t="s">
        <v>113</v>
      </c>
      <c r="W57" s="27" t="s">
        <v>113</v>
      </c>
      <c r="X57" s="27">
        <v>241000000</v>
      </c>
      <c r="Y57" s="27">
        <v>245000000</v>
      </c>
    </row>
    <row r="58" spans="1:25" ht="18.75" x14ac:dyDescent="0.3">
      <c r="A58" s="26" t="s">
        <v>163</v>
      </c>
      <c r="B58" s="27" t="s">
        <v>113</v>
      </c>
      <c r="C58" s="27">
        <v>1000000</v>
      </c>
      <c r="D58" s="27">
        <v>1000000</v>
      </c>
      <c r="E58" s="27" t="s">
        <v>113</v>
      </c>
      <c r="F58" s="27" t="s">
        <v>113</v>
      </c>
      <c r="G58" s="27">
        <v>4582000</v>
      </c>
      <c r="H58" s="27">
        <v>21000000</v>
      </c>
      <c r="I58" s="27">
        <v>20000000</v>
      </c>
      <c r="J58" s="27">
        <v>29000000</v>
      </c>
      <c r="K58" s="27">
        <v>75698000</v>
      </c>
      <c r="L58" s="27">
        <v>151850000</v>
      </c>
      <c r="M58" s="27">
        <v>118661000</v>
      </c>
      <c r="N58" s="27">
        <v>348000000</v>
      </c>
      <c r="O58" s="27">
        <v>456000000</v>
      </c>
      <c r="P58" s="27">
        <v>590000000</v>
      </c>
      <c r="Q58" s="27">
        <v>475000000</v>
      </c>
      <c r="R58" s="27">
        <v>489000000</v>
      </c>
      <c r="S58" s="27">
        <v>118000000</v>
      </c>
      <c r="T58" s="27">
        <v>271000000</v>
      </c>
      <c r="U58" s="27">
        <v>632000000</v>
      </c>
      <c r="V58" s="27">
        <v>633000000</v>
      </c>
      <c r="W58" s="27">
        <v>1336000000</v>
      </c>
      <c r="X58" s="27">
        <v>1605000000</v>
      </c>
      <c r="Y58" s="27">
        <v>1106000000</v>
      </c>
    </row>
    <row r="59" spans="1:25" ht="18.75" x14ac:dyDescent="0.3">
      <c r="A59" s="26" t="s">
        <v>164</v>
      </c>
      <c r="B59" s="27">
        <v>2000000</v>
      </c>
      <c r="C59" s="27">
        <v>2000000</v>
      </c>
      <c r="D59" s="27">
        <v>301000000</v>
      </c>
      <c r="E59" s="27">
        <v>306000000</v>
      </c>
      <c r="F59" s="27">
        <v>305000000</v>
      </c>
      <c r="G59" s="27">
        <v>14047000</v>
      </c>
      <c r="H59" s="27">
        <v>21000000</v>
      </c>
      <c r="I59" s="27">
        <v>20000000</v>
      </c>
      <c r="J59" s="27">
        <v>29000000</v>
      </c>
      <c r="K59" s="27">
        <v>162598000</v>
      </c>
      <c r="L59" s="27">
        <v>177484000</v>
      </c>
      <c r="M59" s="27">
        <v>136400000</v>
      </c>
      <c r="N59" s="27">
        <v>371000000</v>
      </c>
      <c r="O59" s="27">
        <v>477000000</v>
      </c>
      <c r="P59" s="27">
        <v>609000000</v>
      </c>
      <c r="Q59" s="27">
        <v>1849000000</v>
      </c>
      <c r="R59" s="27">
        <v>1887000000</v>
      </c>
      <c r="S59" s="27">
        <v>463000000</v>
      </c>
      <c r="T59" s="27">
        <v>2291000000</v>
      </c>
      <c r="U59" s="27">
        <v>2617000000</v>
      </c>
      <c r="V59" s="27">
        <v>2621000000</v>
      </c>
      <c r="W59" s="27">
        <v>3327000000</v>
      </c>
      <c r="X59" s="27">
        <v>7973000000</v>
      </c>
      <c r="Y59" s="27">
        <v>13240000000</v>
      </c>
    </row>
    <row r="60" spans="1:25" ht="18.75" x14ac:dyDescent="0.3">
      <c r="A60" s="26" t="s">
        <v>165</v>
      </c>
      <c r="B60" s="27" t="s">
        <v>113</v>
      </c>
      <c r="C60" s="27" t="s">
        <v>113</v>
      </c>
      <c r="D60" s="27" t="s">
        <v>113</v>
      </c>
      <c r="E60" s="27" t="s">
        <v>113</v>
      </c>
      <c r="F60" s="27" t="s">
        <v>113</v>
      </c>
      <c r="G60" s="27" t="s">
        <v>113</v>
      </c>
      <c r="H60" s="27" t="s">
        <v>113</v>
      </c>
      <c r="I60" s="27" t="s">
        <v>113</v>
      </c>
      <c r="J60" s="27" t="s">
        <v>113</v>
      </c>
      <c r="K60" s="27" t="s">
        <v>113</v>
      </c>
      <c r="L60" s="27" t="s">
        <v>113</v>
      </c>
      <c r="M60" s="27" t="s">
        <v>113</v>
      </c>
      <c r="N60" s="27" t="s">
        <v>113</v>
      </c>
      <c r="O60" s="27" t="s">
        <v>113</v>
      </c>
      <c r="P60" s="27" t="s">
        <v>113</v>
      </c>
      <c r="Q60" s="27" t="s">
        <v>113</v>
      </c>
      <c r="R60" s="27" t="s">
        <v>113</v>
      </c>
      <c r="S60" s="27" t="s">
        <v>113</v>
      </c>
      <c r="T60" s="27" t="s">
        <v>113</v>
      </c>
      <c r="U60" s="27" t="s">
        <v>113</v>
      </c>
      <c r="V60" s="27" t="s">
        <v>113</v>
      </c>
      <c r="W60" s="27" t="s">
        <v>113</v>
      </c>
      <c r="X60" s="27" t="s">
        <v>113</v>
      </c>
      <c r="Y60" s="27" t="s">
        <v>113</v>
      </c>
    </row>
    <row r="61" spans="1:25" ht="18.75" x14ac:dyDescent="0.3">
      <c r="A61" s="28" t="s">
        <v>166</v>
      </c>
      <c r="B61" s="29">
        <v>49100000</v>
      </c>
      <c r="C61" s="29">
        <v>78000000</v>
      </c>
      <c r="D61" s="29">
        <v>610000000</v>
      </c>
      <c r="E61" s="29">
        <v>739000000</v>
      </c>
      <c r="F61" s="29">
        <v>684000000</v>
      </c>
      <c r="G61" s="29">
        <v>348159000</v>
      </c>
      <c r="H61" s="29">
        <v>442000000</v>
      </c>
      <c r="I61" s="29">
        <v>459000000</v>
      </c>
      <c r="J61" s="29">
        <v>668000000</v>
      </c>
      <c r="K61" s="29">
        <v>1129759000</v>
      </c>
      <c r="L61" s="29">
        <v>956075000</v>
      </c>
      <c r="M61" s="29">
        <v>920778000</v>
      </c>
      <c r="N61" s="29">
        <v>1314000000</v>
      </c>
      <c r="O61" s="29">
        <v>1407000000</v>
      </c>
      <c r="P61" s="29">
        <v>1585000000</v>
      </c>
      <c r="Q61" s="29">
        <v>2794000000</v>
      </c>
      <c r="R61" s="29">
        <v>2783000000</v>
      </c>
      <c r="S61" s="29">
        <v>2901000000</v>
      </c>
      <c r="T61" s="29">
        <v>4079000000</v>
      </c>
      <c r="U61" s="29">
        <v>3770000000</v>
      </c>
      <c r="V61" s="29">
        <v>3950000000</v>
      </c>
      <c r="W61" s="29">
        <v>5111000000</v>
      </c>
      <c r="X61" s="29">
        <v>11898000000</v>
      </c>
      <c r="Y61" s="29">
        <v>17575000000</v>
      </c>
    </row>
    <row r="62" spans="1:25" ht="18.75" x14ac:dyDescent="0.3">
      <c r="A62" s="26" t="s">
        <v>167</v>
      </c>
      <c r="B62" s="27" t="s">
        <v>113</v>
      </c>
      <c r="C62" s="27" t="s">
        <v>113</v>
      </c>
      <c r="D62" s="27" t="s">
        <v>113</v>
      </c>
      <c r="E62" s="27" t="s">
        <v>113</v>
      </c>
      <c r="F62" s="27" t="s">
        <v>113</v>
      </c>
      <c r="G62" s="27">
        <v>164000</v>
      </c>
      <c r="H62" s="27" t="s">
        <v>113</v>
      </c>
      <c r="I62" s="27" t="s">
        <v>113</v>
      </c>
      <c r="J62" s="27">
        <v>1000000</v>
      </c>
      <c r="K62" s="27">
        <v>619000</v>
      </c>
      <c r="L62" s="27">
        <v>629000</v>
      </c>
      <c r="M62" s="27">
        <v>653000</v>
      </c>
      <c r="N62" s="27">
        <v>1000000</v>
      </c>
      <c r="O62" s="27">
        <v>1000000</v>
      </c>
      <c r="P62" s="27">
        <v>1000000</v>
      </c>
      <c r="Q62" s="27">
        <v>1000000</v>
      </c>
      <c r="R62" s="27">
        <v>1000000</v>
      </c>
      <c r="S62" s="27">
        <v>1000000</v>
      </c>
      <c r="T62" s="27">
        <v>1000000</v>
      </c>
      <c r="U62" s="27">
        <v>1000000</v>
      </c>
      <c r="V62" s="27">
        <v>1000000</v>
      </c>
      <c r="W62" s="27">
        <v>1000000</v>
      </c>
      <c r="X62" s="27">
        <v>1000000</v>
      </c>
      <c r="Y62" s="27">
        <v>3000000</v>
      </c>
    </row>
    <row r="63" spans="1:25" ht="18.75" x14ac:dyDescent="0.3">
      <c r="A63" s="26" t="s">
        <v>168</v>
      </c>
      <c r="B63" s="27">
        <v>-9400000</v>
      </c>
      <c r="C63" s="27">
        <v>29000000</v>
      </c>
      <c r="D63" s="27">
        <v>130000000</v>
      </c>
      <c r="E63" s="27">
        <v>307000000</v>
      </c>
      <c r="F63" s="27">
        <v>398000000</v>
      </c>
      <c r="G63" s="27">
        <v>472158000</v>
      </c>
      <c r="H63" s="27">
        <v>447000000</v>
      </c>
      <c r="I63" s="27">
        <v>748000000</v>
      </c>
      <c r="J63" s="27">
        <v>1197000000</v>
      </c>
      <c r="K63" s="27">
        <v>1994210000</v>
      </c>
      <c r="L63" s="27">
        <v>1964169000</v>
      </c>
      <c r="M63" s="27">
        <v>1896182000</v>
      </c>
      <c r="N63" s="27">
        <v>2149000000</v>
      </c>
      <c r="O63" s="27">
        <v>2730000000</v>
      </c>
      <c r="P63" s="27">
        <v>3246000000</v>
      </c>
      <c r="Q63" s="27">
        <v>3505000000</v>
      </c>
      <c r="R63" s="27">
        <v>3949000000</v>
      </c>
      <c r="S63" s="27">
        <v>4350000000</v>
      </c>
      <c r="T63" s="27">
        <v>6108000000</v>
      </c>
      <c r="U63" s="27">
        <v>8787000000</v>
      </c>
      <c r="V63" s="27">
        <v>12565000000</v>
      </c>
      <c r="W63" s="27">
        <v>14971000000</v>
      </c>
      <c r="X63" s="27">
        <v>18908000000</v>
      </c>
      <c r="Y63" s="27">
        <v>16235000000</v>
      </c>
    </row>
    <row r="64" spans="1:25" ht="18.75" x14ac:dyDescent="0.3">
      <c r="A64" s="26" t="s">
        <v>169</v>
      </c>
      <c r="B64" s="27">
        <v>-6900000</v>
      </c>
      <c r="C64" s="27">
        <v>-15000000</v>
      </c>
      <c r="D64" s="27">
        <v>-29000000</v>
      </c>
      <c r="E64" s="27">
        <v>-50000000</v>
      </c>
      <c r="F64" s="27">
        <v>3760000</v>
      </c>
      <c r="G64" s="27">
        <v>-4618000</v>
      </c>
      <c r="H64" s="27">
        <v>-6389000</v>
      </c>
      <c r="I64" s="27">
        <v>-3633000</v>
      </c>
      <c r="J64" s="27">
        <v>1436000</v>
      </c>
      <c r="K64" s="27">
        <v>8034000</v>
      </c>
      <c r="L64" s="27">
        <v>3865000</v>
      </c>
      <c r="M64" s="27">
        <v>12172000</v>
      </c>
      <c r="N64" s="27">
        <v>10272000</v>
      </c>
      <c r="O64" s="27">
        <v>10614000</v>
      </c>
      <c r="P64" s="27">
        <v>9981000</v>
      </c>
      <c r="Q64" s="27">
        <v>4877000</v>
      </c>
      <c r="R64" s="27">
        <v>7844000</v>
      </c>
      <c r="S64" s="27">
        <v>-4000000</v>
      </c>
      <c r="T64" s="27">
        <v>-16000000</v>
      </c>
      <c r="U64" s="27">
        <v>-18000000</v>
      </c>
      <c r="V64" s="27">
        <v>-12000000</v>
      </c>
      <c r="W64" s="27">
        <v>1000000</v>
      </c>
      <c r="X64" s="27">
        <v>19000000</v>
      </c>
      <c r="Y64" s="27">
        <v>-11000000</v>
      </c>
    </row>
    <row r="65" spans="1:25" ht="18.75" x14ac:dyDescent="0.3">
      <c r="A65" s="26" t="s">
        <v>170</v>
      </c>
      <c r="B65" s="27">
        <v>80500000</v>
      </c>
      <c r="C65" s="27">
        <v>111000000</v>
      </c>
      <c r="D65" s="27">
        <v>306000000</v>
      </c>
      <c r="E65" s="27">
        <v>507000000</v>
      </c>
      <c r="F65" s="27">
        <v>527000000</v>
      </c>
      <c r="G65" s="27" t="s">
        <v>113</v>
      </c>
      <c r="H65" s="27">
        <v>777000000</v>
      </c>
      <c r="I65" s="27">
        <v>750000000</v>
      </c>
      <c r="J65" s="27">
        <v>807483000</v>
      </c>
      <c r="K65" s="27" t="s">
        <v>113</v>
      </c>
      <c r="L65" s="27" t="s">
        <v>113</v>
      </c>
      <c r="M65" s="27">
        <v>756133000</v>
      </c>
      <c r="N65" s="27">
        <v>1021190000</v>
      </c>
      <c r="O65" s="27">
        <v>1404110000</v>
      </c>
      <c r="P65" s="27">
        <v>1570722000</v>
      </c>
      <c r="Q65" s="27">
        <v>945521000</v>
      </c>
      <c r="R65" s="27">
        <v>460138000</v>
      </c>
      <c r="S65" s="27">
        <v>122000000</v>
      </c>
      <c r="T65" s="27">
        <v>-331000000</v>
      </c>
      <c r="U65" s="27">
        <v>-1299000000</v>
      </c>
      <c r="V65" s="27">
        <v>-3212000000</v>
      </c>
      <c r="W65" s="27">
        <v>-2769000000</v>
      </c>
      <c r="X65" s="27">
        <v>-2035000000</v>
      </c>
      <c r="Y65" s="27">
        <v>10385000000</v>
      </c>
    </row>
    <row r="66" spans="1:25" ht="18.75" x14ac:dyDescent="0.3">
      <c r="A66" s="28" t="s">
        <v>171</v>
      </c>
      <c r="B66" s="29">
        <v>64200000</v>
      </c>
      <c r="C66" s="29">
        <v>125000000</v>
      </c>
      <c r="D66" s="29">
        <v>407000000</v>
      </c>
      <c r="E66" s="29">
        <v>764000000</v>
      </c>
      <c r="F66" s="29">
        <v>932687000</v>
      </c>
      <c r="G66" s="29">
        <v>1051185000</v>
      </c>
      <c r="H66" s="29">
        <v>1178268000</v>
      </c>
      <c r="I66" s="29">
        <v>1457756000</v>
      </c>
      <c r="J66" s="29">
        <v>2006919000</v>
      </c>
      <c r="K66" s="29">
        <v>2617912000</v>
      </c>
      <c r="L66" s="29">
        <v>2394652000</v>
      </c>
      <c r="M66" s="29">
        <v>2665140000</v>
      </c>
      <c r="N66" s="29">
        <v>3181462000</v>
      </c>
      <c r="O66" s="29">
        <v>4145724000</v>
      </c>
      <c r="P66" s="29">
        <v>4827703000</v>
      </c>
      <c r="Q66" s="29">
        <v>4456398000</v>
      </c>
      <c r="R66" s="29">
        <v>4417982000</v>
      </c>
      <c r="S66" s="29">
        <v>4469000000</v>
      </c>
      <c r="T66" s="29">
        <v>5762000000</v>
      </c>
      <c r="U66" s="29">
        <v>7471000000</v>
      </c>
      <c r="V66" s="29">
        <v>9342000000</v>
      </c>
      <c r="W66" s="29">
        <v>12204000000</v>
      </c>
      <c r="X66" s="29">
        <v>16893000000</v>
      </c>
      <c r="Y66" s="29">
        <v>26612000000</v>
      </c>
    </row>
    <row r="67" spans="1:25" ht="19.5" thickBot="1" x14ac:dyDescent="0.35">
      <c r="A67" s="31" t="s">
        <v>172</v>
      </c>
      <c r="B67" s="32">
        <v>113300000</v>
      </c>
      <c r="C67" s="32">
        <v>203000000</v>
      </c>
      <c r="D67" s="32">
        <v>1017000000</v>
      </c>
      <c r="E67" s="32">
        <v>1503000000</v>
      </c>
      <c r="F67" s="32">
        <v>1616687000</v>
      </c>
      <c r="G67" s="32">
        <v>1399344000</v>
      </c>
      <c r="H67" s="32">
        <v>1620268000</v>
      </c>
      <c r="I67" s="32">
        <v>1916756000</v>
      </c>
      <c r="J67" s="32">
        <v>2674919000</v>
      </c>
      <c r="K67" s="32">
        <v>3747671000</v>
      </c>
      <c r="L67" s="32">
        <v>3350727000</v>
      </c>
      <c r="M67" s="32">
        <v>3585918000</v>
      </c>
      <c r="N67" s="32">
        <v>4495462000</v>
      </c>
      <c r="O67" s="32">
        <v>5552724000</v>
      </c>
      <c r="P67" s="32">
        <v>6412703000</v>
      </c>
      <c r="Q67" s="32">
        <v>7250398000</v>
      </c>
      <c r="R67" s="32">
        <v>7200982000</v>
      </c>
      <c r="S67" s="32">
        <v>7370000000</v>
      </c>
      <c r="T67" s="32">
        <v>9841000000</v>
      </c>
      <c r="U67" s="32">
        <v>11241000000</v>
      </c>
      <c r="V67" s="32">
        <v>13292000000</v>
      </c>
      <c r="W67" s="32">
        <v>17315000000</v>
      </c>
      <c r="X67" s="32">
        <v>28791000000</v>
      </c>
      <c r="Y67" s="32">
        <v>44187000000</v>
      </c>
    </row>
    <row r="68" spans="1:25" ht="19.5" thickTop="1" x14ac:dyDescent="0.3">
      <c r="A68" s="26" t="s">
        <v>135</v>
      </c>
      <c r="B68" s="34" t="s">
        <v>136</v>
      </c>
      <c r="C68" s="34" t="s">
        <v>136</v>
      </c>
      <c r="D68" s="34" t="s">
        <v>136</v>
      </c>
      <c r="E68" s="34" t="s">
        <v>136</v>
      </c>
      <c r="F68" s="34" t="s">
        <v>136</v>
      </c>
      <c r="G68" s="34" t="s">
        <v>136</v>
      </c>
      <c r="H68" s="34" t="s">
        <v>136</v>
      </c>
      <c r="I68" s="34" t="s">
        <v>136</v>
      </c>
      <c r="J68" s="34" t="s">
        <v>136</v>
      </c>
      <c r="K68" s="34" t="s">
        <v>136</v>
      </c>
      <c r="L68" s="34" t="s">
        <v>136</v>
      </c>
      <c r="M68" s="34" t="s">
        <v>136</v>
      </c>
      <c r="N68" s="34" t="s">
        <v>136</v>
      </c>
      <c r="O68" s="34" t="s">
        <v>136</v>
      </c>
      <c r="P68" s="34" t="s">
        <v>136</v>
      </c>
      <c r="Q68" s="34" t="s">
        <v>136</v>
      </c>
      <c r="R68" s="34" t="s">
        <v>136</v>
      </c>
      <c r="S68" s="34" t="s">
        <v>136</v>
      </c>
      <c r="T68" s="34" t="s">
        <v>136</v>
      </c>
      <c r="U68" s="34" t="s">
        <v>136</v>
      </c>
      <c r="V68" s="34" t="s">
        <v>136</v>
      </c>
      <c r="W68" s="34" t="s">
        <v>136</v>
      </c>
      <c r="X68" s="34" t="s">
        <v>136</v>
      </c>
      <c r="Y68" s="34" t="s">
        <v>136</v>
      </c>
    </row>
    <row r="69" spans="1:25" ht="21" x14ac:dyDescent="0.35">
      <c r="A69" s="24" t="s">
        <v>173</v>
      </c>
      <c r="B69" s="25" t="s">
        <v>107</v>
      </c>
      <c r="C69" s="25" t="s">
        <v>107</v>
      </c>
      <c r="D69" s="25" t="s">
        <v>107</v>
      </c>
      <c r="E69" s="25" t="s">
        <v>107</v>
      </c>
      <c r="F69" s="25" t="s">
        <v>107</v>
      </c>
      <c r="G69" s="25" t="s">
        <v>107</v>
      </c>
      <c r="H69" s="25" t="s">
        <v>107</v>
      </c>
      <c r="I69" s="25" t="s">
        <v>107</v>
      </c>
      <c r="J69" s="25" t="s">
        <v>107</v>
      </c>
      <c r="K69" s="25" t="s">
        <v>107</v>
      </c>
      <c r="L69" s="25" t="s">
        <v>107</v>
      </c>
      <c r="M69" s="25" t="s">
        <v>107</v>
      </c>
      <c r="N69" s="25" t="s">
        <v>107</v>
      </c>
      <c r="O69" s="25" t="s">
        <v>107</v>
      </c>
      <c r="P69" s="25" t="s">
        <v>107</v>
      </c>
      <c r="Q69" s="25" t="s">
        <v>107</v>
      </c>
      <c r="R69" s="25" t="s">
        <v>107</v>
      </c>
      <c r="S69" s="25" t="s">
        <v>107</v>
      </c>
      <c r="T69" s="25" t="s">
        <v>107</v>
      </c>
      <c r="U69" s="25" t="s">
        <v>107</v>
      </c>
      <c r="V69" s="25" t="s">
        <v>107</v>
      </c>
      <c r="W69" s="25" t="s">
        <v>107</v>
      </c>
      <c r="X69" s="25" t="s">
        <v>107</v>
      </c>
      <c r="Y69" s="25" t="s">
        <v>107</v>
      </c>
    </row>
    <row r="70" spans="1:25" ht="18.75" x14ac:dyDescent="0.3">
      <c r="A70" s="26" t="s">
        <v>129</v>
      </c>
      <c r="B70" s="27">
        <v>4100000</v>
      </c>
      <c r="C70" s="27">
        <v>41000000</v>
      </c>
      <c r="D70" s="27">
        <v>98000000</v>
      </c>
      <c r="E70" s="27">
        <v>177000000</v>
      </c>
      <c r="F70" s="27">
        <v>91000000</v>
      </c>
      <c r="G70" s="27">
        <v>74419000</v>
      </c>
      <c r="H70" s="27">
        <v>89000000</v>
      </c>
      <c r="I70" s="27">
        <v>301000000</v>
      </c>
      <c r="J70" s="27">
        <v>449000000</v>
      </c>
      <c r="K70" s="27">
        <v>797645000</v>
      </c>
      <c r="L70" s="27">
        <v>-30041000</v>
      </c>
      <c r="M70" s="27">
        <v>-67987000</v>
      </c>
      <c r="N70" s="27">
        <v>253000000</v>
      </c>
      <c r="O70" s="27">
        <v>581000000</v>
      </c>
      <c r="P70" s="27">
        <v>563000000</v>
      </c>
      <c r="Q70" s="27">
        <v>440000000</v>
      </c>
      <c r="R70" s="27">
        <v>630587000</v>
      </c>
      <c r="S70" s="27">
        <v>614000000</v>
      </c>
      <c r="T70" s="27">
        <v>1666000000</v>
      </c>
      <c r="U70" s="27">
        <v>3047000000</v>
      </c>
      <c r="V70" s="27">
        <v>4141000000</v>
      </c>
      <c r="W70" s="27">
        <v>2796000000</v>
      </c>
      <c r="X70" s="27">
        <v>4332000000</v>
      </c>
      <c r="Y70" s="27">
        <v>9752000000</v>
      </c>
    </row>
    <row r="71" spans="1:25" ht="18.75" x14ac:dyDescent="0.3">
      <c r="A71" s="26" t="s">
        <v>120</v>
      </c>
      <c r="B71" s="27">
        <v>6500000</v>
      </c>
      <c r="C71" s="27">
        <v>9700000</v>
      </c>
      <c r="D71" s="27">
        <v>15836000</v>
      </c>
      <c r="E71" s="27">
        <v>43497000</v>
      </c>
      <c r="F71" s="27">
        <v>58216000</v>
      </c>
      <c r="G71" s="27">
        <v>82688000</v>
      </c>
      <c r="H71" s="27">
        <v>102597000</v>
      </c>
      <c r="I71" s="27">
        <v>97977000</v>
      </c>
      <c r="J71" s="27">
        <v>107562000</v>
      </c>
      <c r="K71" s="27">
        <v>133192000</v>
      </c>
      <c r="L71" s="27">
        <v>185023000</v>
      </c>
      <c r="M71" s="27">
        <v>196664000</v>
      </c>
      <c r="N71" s="27">
        <v>186989000</v>
      </c>
      <c r="O71" s="27">
        <v>204205000</v>
      </c>
      <c r="P71" s="27">
        <v>226235000</v>
      </c>
      <c r="Q71" s="27">
        <v>239148000</v>
      </c>
      <c r="R71" s="27">
        <v>220125000</v>
      </c>
      <c r="S71" s="27">
        <v>197000000</v>
      </c>
      <c r="T71" s="27">
        <v>187000000</v>
      </c>
      <c r="U71" s="27">
        <v>199000000</v>
      </c>
      <c r="V71" s="27">
        <v>262000000</v>
      </c>
      <c r="W71" s="27">
        <v>381000000</v>
      </c>
      <c r="X71" s="27">
        <v>1098000000</v>
      </c>
      <c r="Y71" s="27">
        <v>1174000000</v>
      </c>
    </row>
    <row r="72" spans="1:25" ht="18.75" x14ac:dyDescent="0.3">
      <c r="A72" s="26" t="s">
        <v>174</v>
      </c>
      <c r="B72" s="27" t="s">
        <v>113</v>
      </c>
      <c r="C72" s="27" t="s">
        <v>113</v>
      </c>
      <c r="D72" s="27">
        <v>-27201000</v>
      </c>
      <c r="E72" s="27">
        <v>-51914000</v>
      </c>
      <c r="F72" s="27">
        <v>29768000</v>
      </c>
      <c r="G72" s="27">
        <v>55135000</v>
      </c>
      <c r="H72" s="27">
        <v>12141000</v>
      </c>
      <c r="I72" s="27">
        <v>-10622000</v>
      </c>
      <c r="J72" s="27">
        <v>41766000</v>
      </c>
      <c r="K72" s="27">
        <v>89516000</v>
      </c>
      <c r="L72" s="27">
        <v>-23277000</v>
      </c>
      <c r="M72" s="27">
        <v>-21147000</v>
      </c>
      <c r="N72" s="27">
        <v>-2646000</v>
      </c>
      <c r="O72" s="27">
        <v>19056000</v>
      </c>
      <c r="P72" s="27">
        <v>31860000</v>
      </c>
      <c r="Q72" s="27">
        <v>15430000</v>
      </c>
      <c r="R72" s="27">
        <v>82569000</v>
      </c>
      <c r="S72" s="27">
        <v>134000000</v>
      </c>
      <c r="T72" s="27">
        <v>197000000</v>
      </c>
      <c r="U72" s="27">
        <v>-359000000</v>
      </c>
      <c r="V72" s="27">
        <v>-315000000</v>
      </c>
      <c r="W72" s="27">
        <v>18000000</v>
      </c>
      <c r="X72" s="27">
        <v>-282000000</v>
      </c>
      <c r="Y72" s="27">
        <v>-406000000</v>
      </c>
    </row>
    <row r="73" spans="1:25" ht="18.75" x14ac:dyDescent="0.3">
      <c r="A73" s="26" t="s">
        <v>175</v>
      </c>
      <c r="B73" s="27" t="s">
        <v>113</v>
      </c>
      <c r="C73" s="27" t="s">
        <v>113</v>
      </c>
      <c r="D73" s="27" t="s">
        <v>113</v>
      </c>
      <c r="E73" s="27" t="s">
        <v>113</v>
      </c>
      <c r="F73" s="27" t="s">
        <v>113</v>
      </c>
      <c r="G73" s="27" t="s">
        <v>113</v>
      </c>
      <c r="H73" s="27" t="s">
        <v>113</v>
      </c>
      <c r="I73" s="27" t="s">
        <v>113</v>
      </c>
      <c r="J73" s="27" t="s">
        <v>113</v>
      </c>
      <c r="K73" s="27" t="s">
        <v>113</v>
      </c>
      <c r="L73" s="27" t="s">
        <v>113</v>
      </c>
      <c r="M73" s="27">
        <v>242826000</v>
      </c>
      <c r="N73" s="27">
        <v>100353000</v>
      </c>
      <c r="O73" s="27">
        <v>136354000</v>
      </c>
      <c r="P73" s="27">
        <v>136662000</v>
      </c>
      <c r="Q73" s="27">
        <v>136295000</v>
      </c>
      <c r="R73" s="27">
        <v>157841000</v>
      </c>
      <c r="S73" s="27">
        <v>204000000</v>
      </c>
      <c r="T73" s="27">
        <v>247000000</v>
      </c>
      <c r="U73" s="27">
        <v>391000000</v>
      </c>
      <c r="V73" s="27">
        <v>557000000</v>
      </c>
      <c r="W73" s="27">
        <v>844000000</v>
      </c>
      <c r="X73" s="27">
        <v>1397000000</v>
      </c>
      <c r="Y73" s="27">
        <v>2004000000</v>
      </c>
    </row>
    <row r="74" spans="1:25" ht="18.75" x14ac:dyDescent="0.3">
      <c r="A74" s="26" t="s">
        <v>176</v>
      </c>
      <c r="B74" s="27">
        <v>-12600000</v>
      </c>
      <c r="C74" s="27">
        <v>-42500000</v>
      </c>
      <c r="D74" s="27">
        <v>-84776000</v>
      </c>
      <c r="E74" s="27">
        <v>-98443000</v>
      </c>
      <c r="F74" s="27">
        <v>35402000</v>
      </c>
      <c r="G74" s="27">
        <v>-180768000</v>
      </c>
      <c r="H74" s="27">
        <v>-95111000</v>
      </c>
      <c r="I74" s="27">
        <v>20133000</v>
      </c>
      <c r="J74" s="27">
        <v>-132870000</v>
      </c>
      <c r="K74" s="27">
        <v>169949000</v>
      </c>
      <c r="L74" s="27">
        <v>-33333000</v>
      </c>
      <c r="M74" s="27">
        <v>136415000</v>
      </c>
      <c r="N74" s="27">
        <v>151699000</v>
      </c>
      <c r="O74" s="27">
        <v>2149000</v>
      </c>
      <c r="P74" s="27">
        <v>-112322000</v>
      </c>
      <c r="Q74" s="27">
        <v>12237000</v>
      </c>
      <c r="R74" s="27">
        <v>-202527000</v>
      </c>
      <c r="S74" s="27">
        <v>-51000000</v>
      </c>
      <c r="T74" s="27">
        <v>-679000000</v>
      </c>
      <c r="U74" s="27">
        <v>185000000</v>
      </c>
      <c r="V74" s="27">
        <v>-857000000</v>
      </c>
      <c r="W74" s="27">
        <v>717000000</v>
      </c>
      <c r="X74" s="27">
        <v>-703000000</v>
      </c>
      <c r="Y74" s="27">
        <v>-3363000000</v>
      </c>
    </row>
    <row r="75" spans="1:25" ht="18.75" x14ac:dyDescent="0.3">
      <c r="A75" s="26" t="s">
        <v>177</v>
      </c>
      <c r="B75" s="27" t="s">
        <v>113</v>
      </c>
      <c r="C75" s="27" t="s">
        <v>113</v>
      </c>
      <c r="D75" s="27" t="s">
        <v>113</v>
      </c>
      <c r="E75" s="27" t="s">
        <v>113</v>
      </c>
      <c r="F75" s="27" t="s">
        <v>113</v>
      </c>
      <c r="G75" s="27" t="s">
        <v>113</v>
      </c>
      <c r="H75" s="27" t="s">
        <v>113</v>
      </c>
      <c r="I75" s="27" t="s">
        <v>113</v>
      </c>
      <c r="J75" s="27" t="s">
        <v>113</v>
      </c>
      <c r="K75" s="27" t="s">
        <v>113</v>
      </c>
      <c r="L75" s="27" t="s">
        <v>113</v>
      </c>
      <c r="M75" s="27">
        <v>-56741000</v>
      </c>
      <c r="N75" s="27">
        <v>26341000</v>
      </c>
      <c r="O75" s="27">
        <v>26236000</v>
      </c>
      <c r="P75" s="27">
        <v>-118940000</v>
      </c>
      <c r="Q75" s="27">
        <v>28852000</v>
      </c>
      <c r="R75" s="27">
        <v>-49324000</v>
      </c>
      <c r="S75" s="27">
        <v>-32000000</v>
      </c>
      <c r="T75" s="27">
        <v>-321000000</v>
      </c>
      <c r="U75" s="27">
        <v>-440000000</v>
      </c>
      <c r="V75" s="27">
        <v>-149000000</v>
      </c>
      <c r="W75" s="27">
        <v>-233000000</v>
      </c>
      <c r="X75" s="27">
        <v>-550000000</v>
      </c>
      <c r="Y75" s="27">
        <v>-2215000000</v>
      </c>
    </row>
    <row r="76" spans="1:25" ht="18.75" x14ac:dyDescent="0.3">
      <c r="A76" s="26" t="s">
        <v>142</v>
      </c>
      <c r="B76" s="27">
        <v>-28100000</v>
      </c>
      <c r="C76" s="27">
        <v>-9000000</v>
      </c>
      <c r="D76" s="27">
        <v>-52274000</v>
      </c>
      <c r="E76" s="27">
        <v>-123497000</v>
      </c>
      <c r="F76" s="27">
        <v>68831000</v>
      </c>
      <c r="G76" s="27">
        <v>-85126000</v>
      </c>
      <c r="H76" s="27">
        <v>-81280000</v>
      </c>
      <c r="I76" s="27">
        <v>60726000</v>
      </c>
      <c r="J76" s="27">
        <v>-91395000</v>
      </c>
      <c r="K76" s="27">
        <v>-3690000</v>
      </c>
      <c r="L76" s="27">
        <v>-177295000</v>
      </c>
      <c r="M76" s="27">
        <v>204656000</v>
      </c>
      <c r="N76" s="27">
        <v>-14128000</v>
      </c>
      <c r="O76" s="27">
        <v>18884000</v>
      </c>
      <c r="P76" s="27">
        <v>-78949000</v>
      </c>
      <c r="Q76" s="27">
        <v>24651000</v>
      </c>
      <c r="R76" s="27">
        <v>-94984000</v>
      </c>
      <c r="S76" s="27">
        <v>66000000</v>
      </c>
      <c r="T76" s="27">
        <v>-375000000</v>
      </c>
      <c r="U76" s="27" t="s">
        <v>113</v>
      </c>
      <c r="V76" s="27">
        <v>-776000000</v>
      </c>
      <c r="W76" s="27">
        <v>597000000</v>
      </c>
      <c r="X76" s="27">
        <v>-524000000</v>
      </c>
      <c r="Y76" s="27">
        <v>-774000000</v>
      </c>
    </row>
    <row r="77" spans="1:25" ht="18.75" x14ac:dyDescent="0.3">
      <c r="A77" s="26" t="s">
        <v>155</v>
      </c>
      <c r="B77" s="27" t="s">
        <v>113</v>
      </c>
      <c r="C77" s="27" t="s">
        <v>113</v>
      </c>
      <c r="D77" s="27" t="s">
        <v>113</v>
      </c>
      <c r="E77" s="27" t="s">
        <v>113</v>
      </c>
      <c r="F77" s="27" t="s">
        <v>113</v>
      </c>
      <c r="G77" s="27" t="s">
        <v>113</v>
      </c>
      <c r="H77" s="27" t="s">
        <v>113</v>
      </c>
      <c r="I77" s="27" t="s">
        <v>113</v>
      </c>
      <c r="J77" s="27" t="s">
        <v>113</v>
      </c>
      <c r="K77" s="27" t="s">
        <v>113</v>
      </c>
      <c r="L77" s="27" t="s">
        <v>113</v>
      </c>
      <c r="M77" s="27">
        <v>119366000</v>
      </c>
      <c r="N77" s="27">
        <v>-69786000</v>
      </c>
      <c r="O77" s="27">
        <v>35708000</v>
      </c>
      <c r="P77" s="27">
        <v>10885000</v>
      </c>
      <c r="Q77" s="27">
        <v>-20382000</v>
      </c>
      <c r="R77" s="27">
        <v>-26895000</v>
      </c>
      <c r="S77" s="27">
        <v>-11000000</v>
      </c>
      <c r="T77" s="27">
        <v>184000000</v>
      </c>
      <c r="U77" s="27">
        <v>90000000</v>
      </c>
      <c r="V77" s="27">
        <v>-135000000</v>
      </c>
      <c r="W77" s="27">
        <v>194000000</v>
      </c>
      <c r="X77" s="27">
        <v>363000000</v>
      </c>
      <c r="Y77" s="27">
        <v>568000000</v>
      </c>
    </row>
    <row r="78" spans="1:25" ht="18.75" x14ac:dyDescent="0.3">
      <c r="A78" s="26" t="s">
        <v>178</v>
      </c>
      <c r="B78" s="27">
        <v>54000000</v>
      </c>
      <c r="C78" s="27">
        <v>97000000</v>
      </c>
      <c r="D78" s="27">
        <v>622000000</v>
      </c>
      <c r="E78" s="27">
        <v>801000000</v>
      </c>
      <c r="F78" s="27">
        <v>973000000</v>
      </c>
      <c r="G78" s="27">
        <v>718600000</v>
      </c>
      <c r="H78" s="27">
        <v>886000000</v>
      </c>
      <c r="I78" s="27">
        <v>1111000000</v>
      </c>
      <c r="J78" s="27">
        <v>7314000</v>
      </c>
      <c r="K78" s="27">
        <v>-13914000</v>
      </c>
      <c r="L78" s="27">
        <v>-2108000</v>
      </c>
      <c r="M78" s="27">
        <v>3857000</v>
      </c>
      <c r="N78" s="27">
        <v>4331000</v>
      </c>
      <c r="O78" s="27">
        <v>-70694000</v>
      </c>
      <c r="P78" s="27">
        <v>8567000</v>
      </c>
      <c r="Q78" s="27">
        <v>4823000</v>
      </c>
      <c r="R78" s="27">
        <v>-41073000</v>
      </c>
      <c r="S78" s="27">
        <v>-97000000</v>
      </c>
      <c r="T78" s="27">
        <v>-14000000</v>
      </c>
      <c r="U78" s="27">
        <v>481000000</v>
      </c>
      <c r="V78" s="27">
        <v>2000000</v>
      </c>
      <c r="W78" s="27">
        <v>28000000</v>
      </c>
      <c r="X78" s="27">
        <v>163000000</v>
      </c>
      <c r="Y78" s="27" t="s">
        <v>113</v>
      </c>
    </row>
    <row r="79" spans="1:25" ht="18.75" x14ac:dyDescent="0.3">
      <c r="A79" s="26" t="s">
        <v>179</v>
      </c>
      <c r="B79" s="27">
        <v>100000</v>
      </c>
      <c r="C79" s="27">
        <v>7700000</v>
      </c>
      <c r="D79" s="27">
        <v>66050000</v>
      </c>
      <c r="E79" s="27">
        <v>90666000</v>
      </c>
      <c r="F79" s="27">
        <v>50646000</v>
      </c>
      <c r="G79" s="27">
        <v>18204000</v>
      </c>
      <c r="H79" s="27">
        <v>23573000</v>
      </c>
      <c r="I79" s="27">
        <v>37920000</v>
      </c>
      <c r="J79" s="27">
        <v>121653000</v>
      </c>
      <c r="K79" s="27">
        <v>79894000</v>
      </c>
      <c r="L79" s="27">
        <v>150988000</v>
      </c>
      <c r="M79" s="27">
        <v>1036000</v>
      </c>
      <c r="N79" s="27">
        <v>-13598000</v>
      </c>
      <c r="O79" s="27">
        <v>-33608000</v>
      </c>
      <c r="P79" s="27">
        <v>-21263000</v>
      </c>
      <c r="Q79" s="27">
        <v>-7964000</v>
      </c>
      <c r="R79" s="27">
        <v>17061000</v>
      </c>
      <c r="S79" s="27">
        <v>77000000</v>
      </c>
      <c r="T79" s="27">
        <v>54000000</v>
      </c>
      <c r="U79" s="27">
        <v>39000000</v>
      </c>
      <c r="V79" s="27">
        <v>-45000000</v>
      </c>
      <c r="W79" s="27">
        <v>5000000</v>
      </c>
      <c r="X79" s="27">
        <v>-20000000</v>
      </c>
      <c r="Y79" s="27">
        <v>-53000000</v>
      </c>
    </row>
    <row r="80" spans="1:25" ht="18.75" x14ac:dyDescent="0.3">
      <c r="A80" s="28" t="s">
        <v>180</v>
      </c>
      <c r="B80" s="29">
        <v>-1900000</v>
      </c>
      <c r="C80" s="29">
        <v>15900000</v>
      </c>
      <c r="D80" s="29">
        <v>67909000</v>
      </c>
      <c r="E80" s="29">
        <v>160806000</v>
      </c>
      <c r="F80" s="29">
        <v>265032000</v>
      </c>
      <c r="G80" s="29">
        <v>49678000</v>
      </c>
      <c r="H80" s="29">
        <v>132200000</v>
      </c>
      <c r="I80" s="29">
        <v>446408000</v>
      </c>
      <c r="J80" s="29">
        <v>587111000</v>
      </c>
      <c r="K80" s="29">
        <v>1270196000</v>
      </c>
      <c r="L80" s="29">
        <v>249360000</v>
      </c>
      <c r="M80" s="29">
        <v>487807000</v>
      </c>
      <c r="N80" s="29">
        <v>675797000</v>
      </c>
      <c r="O80" s="29">
        <v>909156000</v>
      </c>
      <c r="P80" s="29">
        <v>824172000</v>
      </c>
      <c r="Q80" s="29">
        <v>835146000</v>
      </c>
      <c r="R80" s="29">
        <v>905656000</v>
      </c>
      <c r="S80" s="29">
        <v>1175000000</v>
      </c>
      <c r="T80" s="29">
        <v>1672000000</v>
      </c>
      <c r="U80" s="29">
        <v>3502000000</v>
      </c>
      <c r="V80" s="29">
        <v>3743000000</v>
      </c>
      <c r="W80" s="29">
        <v>4761000000</v>
      </c>
      <c r="X80" s="29">
        <v>5822000000</v>
      </c>
      <c r="Y80" s="29">
        <v>9108000000</v>
      </c>
    </row>
    <row r="81" spans="1:25" ht="18.75" x14ac:dyDescent="0.3">
      <c r="A81" s="26" t="s">
        <v>181</v>
      </c>
      <c r="B81" s="27">
        <v>-7900000</v>
      </c>
      <c r="C81" s="27">
        <v>-11600000</v>
      </c>
      <c r="D81" s="27">
        <v>-36329000</v>
      </c>
      <c r="E81" s="27">
        <v>-161075000</v>
      </c>
      <c r="F81" s="27">
        <v>-63123000</v>
      </c>
      <c r="G81" s="27">
        <v>-127604000</v>
      </c>
      <c r="H81" s="27">
        <v>-67261000</v>
      </c>
      <c r="I81" s="27">
        <v>-79600000</v>
      </c>
      <c r="J81" s="27">
        <v>-145256000</v>
      </c>
      <c r="K81" s="27">
        <v>-187745000</v>
      </c>
      <c r="L81" s="27">
        <v>-407670000</v>
      </c>
      <c r="M81" s="27">
        <v>-77601000</v>
      </c>
      <c r="N81" s="27">
        <v>-97890000</v>
      </c>
      <c r="O81" s="27">
        <v>-138735000</v>
      </c>
      <c r="P81" s="27">
        <v>-183309000</v>
      </c>
      <c r="Q81" s="27">
        <v>-255186000</v>
      </c>
      <c r="R81" s="27">
        <v>-122381000</v>
      </c>
      <c r="S81" s="27">
        <v>-86000000</v>
      </c>
      <c r="T81" s="27">
        <v>-176000000</v>
      </c>
      <c r="U81" s="27">
        <v>-593000000</v>
      </c>
      <c r="V81" s="27">
        <v>-600000000</v>
      </c>
      <c r="W81" s="27">
        <v>-489000000</v>
      </c>
      <c r="X81" s="27">
        <v>-1128000000</v>
      </c>
      <c r="Y81" s="27">
        <v>-976000000</v>
      </c>
    </row>
    <row r="82" spans="1:25" ht="18.75" x14ac:dyDescent="0.3">
      <c r="A82" s="26" t="s">
        <v>182</v>
      </c>
      <c r="B82" s="27" t="s">
        <v>113</v>
      </c>
      <c r="C82" s="27" t="s">
        <v>113</v>
      </c>
      <c r="D82" s="27" t="s">
        <v>113</v>
      </c>
      <c r="E82" s="27" t="s">
        <v>113</v>
      </c>
      <c r="F82" s="27">
        <v>-3901000</v>
      </c>
      <c r="G82" s="27">
        <v>-71303000</v>
      </c>
      <c r="H82" s="27" t="s">
        <v>113</v>
      </c>
      <c r="I82" s="27">
        <v>-12131000</v>
      </c>
      <c r="J82" s="27">
        <v>-401800000</v>
      </c>
      <c r="K82" s="27">
        <v>-75542000</v>
      </c>
      <c r="L82" s="27">
        <v>-27948000</v>
      </c>
      <c r="M82" s="27" t="s">
        <v>113</v>
      </c>
      <c r="N82" s="27" t="s">
        <v>113</v>
      </c>
      <c r="O82" s="27">
        <v>-348884000</v>
      </c>
      <c r="P82" s="27" t="s">
        <v>113</v>
      </c>
      <c r="Q82" s="27">
        <v>-17145000</v>
      </c>
      <c r="R82" s="27" t="s">
        <v>113</v>
      </c>
      <c r="S82" s="27" t="s">
        <v>113</v>
      </c>
      <c r="T82" s="27" t="s">
        <v>113</v>
      </c>
      <c r="U82" s="27" t="s">
        <v>113</v>
      </c>
      <c r="V82" s="27" t="s">
        <v>113</v>
      </c>
      <c r="W82" s="27" t="s">
        <v>113</v>
      </c>
      <c r="X82" s="27">
        <v>-8524000000</v>
      </c>
      <c r="Y82" s="27">
        <v>-263000000</v>
      </c>
    </row>
    <row r="83" spans="1:25" ht="18.75" x14ac:dyDescent="0.3">
      <c r="A83" s="26" t="s">
        <v>183</v>
      </c>
      <c r="B83" s="27" t="s">
        <v>113</v>
      </c>
      <c r="C83" s="27" t="s">
        <v>113</v>
      </c>
      <c r="D83" s="27" t="s">
        <v>113</v>
      </c>
      <c r="E83" s="27">
        <v>-472917000</v>
      </c>
      <c r="F83" s="27">
        <v>-639500000</v>
      </c>
      <c r="G83" s="27">
        <v>-734642000</v>
      </c>
      <c r="H83" s="27">
        <v>-313760000</v>
      </c>
      <c r="I83" s="27">
        <v>-338058000</v>
      </c>
      <c r="J83" s="27">
        <v>-220834000</v>
      </c>
      <c r="K83" s="27">
        <v>-1251870000</v>
      </c>
      <c r="L83" s="27">
        <v>-999953000</v>
      </c>
      <c r="M83" s="27">
        <v>-1193948000</v>
      </c>
      <c r="N83" s="27">
        <v>-1719700000</v>
      </c>
      <c r="O83" s="27">
        <v>-1964898000</v>
      </c>
      <c r="P83" s="27">
        <v>-2378445000</v>
      </c>
      <c r="Q83" s="27">
        <v>-3065404000</v>
      </c>
      <c r="R83" s="27">
        <v>-2861809000</v>
      </c>
      <c r="S83" s="27">
        <v>-3477000000</v>
      </c>
      <c r="T83" s="27">
        <v>-3134000000</v>
      </c>
      <c r="U83" s="27">
        <v>-72000000</v>
      </c>
      <c r="V83" s="27">
        <v>-11157000000</v>
      </c>
      <c r="W83" s="27">
        <v>-1475000000</v>
      </c>
      <c r="X83" s="27">
        <v>-19342000000</v>
      </c>
      <c r="Y83" s="27">
        <v>-24811000000</v>
      </c>
    </row>
    <row r="84" spans="1:25" ht="18.75" x14ac:dyDescent="0.3">
      <c r="A84" s="26" t="s">
        <v>184</v>
      </c>
      <c r="B84" s="27" t="s">
        <v>113</v>
      </c>
      <c r="C84" s="27" t="s">
        <v>113</v>
      </c>
      <c r="D84" s="27" t="s">
        <v>113</v>
      </c>
      <c r="E84" s="27">
        <v>15320000</v>
      </c>
      <c r="F84" s="27">
        <v>422200000</v>
      </c>
      <c r="G84" s="27">
        <v>1021590000</v>
      </c>
      <c r="H84" s="27">
        <v>229068000</v>
      </c>
      <c r="I84" s="27">
        <v>397686000</v>
      </c>
      <c r="J84" s="27">
        <v>227067000</v>
      </c>
      <c r="K84" s="27">
        <v>753839000</v>
      </c>
      <c r="L84" s="27">
        <v>1226646000</v>
      </c>
      <c r="M84" s="27">
        <v>752434000</v>
      </c>
      <c r="N84" s="27">
        <v>1170075000</v>
      </c>
      <c r="O84" s="27">
        <v>1310743000</v>
      </c>
      <c r="P84" s="27">
        <v>1817410000</v>
      </c>
      <c r="Q84" s="27">
        <v>2511967000</v>
      </c>
      <c r="R84" s="27">
        <v>2236780000</v>
      </c>
      <c r="S84" s="27">
        <v>3138000000</v>
      </c>
      <c r="T84" s="27">
        <v>2515000000</v>
      </c>
      <c r="U84" s="27">
        <v>1941000000</v>
      </c>
      <c r="V84" s="27">
        <v>7660000000</v>
      </c>
      <c r="W84" s="27">
        <v>8109000000</v>
      </c>
      <c r="X84" s="27">
        <v>9319000000</v>
      </c>
      <c r="Y84" s="27">
        <v>16220000000</v>
      </c>
    </row>
    <row r="85" spans="1:25" ht="18.75" x14ac:dyDescent="0.3">
      <c r="A85" s="26" t="s">
        <v>185</v>
      </c>
      <c r="B85" s="27" t="s">
        <v>113</v>
      </c>
      <c r="C85" s="27" t="s">
        <v>113</v>
      </c>
      <c r="D85" s="27">
        <v>-24500000</v>
      </c>
      <c r="E85" s="27">
        <v>17500000</v>
      </c>
      <c r="F85" s="27">
        <v>7000000</v>
      </c>
      <c r="G85" s="27" t="s">
        <v>113</v>
      </c>
      <c r="H85" s="27" t="s">
        <v>113</v>
      </c>
      <c r="I85" s="27">
        <v>-9684000</v>
      </c>
      <c r="J85" s="27" t="s">
        <v>113</v>
      </c>
      <c r="K85" s="27" t="s">
        <v>113</v>
      </c>
      <c r="L85" s="27">
        <v>-442000</v>
      </c>
      <c r="M85" s="27">
        <v>-218000</v>
      </c>
      <c r="N85" s="27">
        <v>-2163000</v>
      </c>
      <c r="O85" s="27">
        <v>-1590000</v>
      </c>
      <c r="P85" s="27">
        <v>352000</v>
      </c>
      <c r="Q85" s="27">
        <v>19831000</v>
      </c>
      <c r="R85" s="27">
        <v>20362000</v>
      </c>
      <c r="S85" s="27">
        <v>25000000</v>
      </c>
      <c r="T85" s="27">
        <v>2000000</v>
      </c>
      <c r="U85" s="27">
        <v>2000000</v>
      </c>
      <c r="V85" s="27" t="s">
        <v>113</v>
      </c>
      <c r="W85" s="27" t="s">
        <v>113</v>
      </c>
      <c r="X85" s="27" t="s">
        <v>113</v>
      </c>
      <c r="Y85" s="27" t="s">
        <v>113</v>
      </c>
    </row>
    <row r="86" spans="1:25" ht="18.75" x14ac:dyDescent="0.3">
      <c r="A86" s="28" t="s">
        <v>186</v>
      </c>
      <c r="B86" s="29">
        <v>-7900000</v>
      </c>
      <c r="C86" s="29">
        <v>-11600000</v>
      </c>
      <c r="D86" s="29">
        <v>-60829000</v>
      </c>
      <c r="E86" s="29">
        <v>-601172000</v>
      </c>
      <c r="F86" s="29">
        <v>-277324000</v>
      </c>
      <c r="G86" s="29">
        <v>88041000</v>
      </c>
      <c r="H86" s="29">
        <v>-151953000</v>
      </c>
      <c r="I86" s="29">
        <v>-41787000</v>
      </c>
      <c r="J86" s="29">
        <v>-540823000</v>
      </c>
      <c r="K86" s="29">
        <v>-761318000</v>
      </c>
      <c r="L86" s="29">
        <v>-209367000</v>
      </c>
      <c r="M86" s="29">
        <v>-519333000</v>
      </c>
      <c r="N86" s="29">
        <v>-649678000</v>
      </c>
      <c r="O86" s="29">
        <v>-1143364000</v>
      </c>
      <c r="P86" s="29">
        <v>-743992000</v>
      </c>
      <c r="Q86" s="29">
        <v>-805937000</v>
      </c>
      <c r="R86" s="29">
        <v>-727048000</v>
      </c>
      <c r="S86" s="29">
        <v>-400000000</v>
      </c>
      <c r="T86" s="29">
        <v>-793000000</v>
      </c>
      <c r="U86" s="29">
        <v>1278000000</v>
      </c>
      <c r="V86" s="29">
        <v>-4097000000</v>
      </c>
      <c r="W86" s="29">
        <v>6145000000</v>
      </c>
      <c r="X86" s="29">
        <v>-19675000000</v>
      </c>
      <c r="Y86" s="29">
        <v>-9830000000</v>
      </c>
    </row>
    <row r="87" spans="1:25" ht="18.75" x14ac:dyDescent="0.3">
      <c r="A87" s="26" t="s">
        <v>187</v>
      </c>
      <c r="B87" s="27" t="s">
        <v>113</v>
      </c>
      <c r="C87" s="27" t="s">
        <v>113</v>
      </c>
      <c r="D87" s="27" t="s">
        <v>113</v>
      </c>
      <c r="E87" s="27" t="s">
        <v>113</v>
      </c>
      <c r="F87" s="27" t="s">
        <v>113</v>
      </c>
      <c r="G87" s="27" t="s">
        <v>113</v>
      </c>
      <c r="H87" s="27" t="s">
        <v>113</v>
      </c>
      <c r="I87" s="27" t="s">
        <v>113</v>
      </c>
      <c r="J87" s="27" t="s">
        <v>113</v>
      </c>
      <c r="K87" s="27" t="s">
        <v>113</v>
      </c>
      <c r="L87" s="27" t="s">
        <v>113</v>
      </c>
      <c r="M87" s="27" t="s">
        <v>113</v>
      </c>
      <c r="N87" s="27" t="s">
        <v>113</v>
      </c>
      <c r="O87" s="27">
        <v>-11927000</v>
      </c>
      <c r="P87" s="27">
        <v>-2049000</v>
      </c>
      <c r="Q87" s="27">
        <v>-2239000</v>
      </c>
      <c r="R87" s="27">
        <v>-2917000</v>
      </c>
      <c r="S87" s="27">
        <v>-3000000</v>
      </c>
      <c r="T87" s="27">
        <v>-673000000</v>
      </c>
      <c r="U87" s="27">
        <v>-812000000</v>
      </c>
      <c r="V87" s="27">
        <v>-16000000</v>
      </c>
      <c r="W87" s="27" t="s">
        <v>113</v>
      </c>
      <c r="X87" s="27" t="s">
        <v>113</v>
      </c>
      <c r="Y87" s="27">
        <v>-1000000000</v>
      </c>
    </row>
    <row r="88" spans="1:25" ht="18.75" x14ac:dyDescent="0.3">
      <c r="A88" s="26" t="s">
        <v>188</v>
      </c>
      <c r="B88" s="27">
        <v>37900000</v>
      </c>
      <c r="C88" s="27">
        <v>13400000</v>
      </c>
      <c r="D88" s="27">
        <v>116579000</v>
      </c>
      <c r="E88" s="27">
        <v>90375000</v>
      </c>
      <c r="F88" s="27">
        <v>25487000</v>
      </c>
      <c r="G88" s="27">
        <v>37757000</v>
      </c>
      <c r="H88" s="27">
        <v>42502000</v>
      </c>
      <c r="I88" s="27">
        <v>127988000</v>
      </c>
      <c r="J88" s="27">
        <v>221160000</v>
      </c>
      <c r="K88" s="27">
        <v>225969000</v>
      </c>
      <c r="L88" s="27">
        <v>73547000</v>
      </c>
      <c r="M88" s="27">
        <v>138029000</v>
      </c>
      <c r="N88" s="27">
        <v>177276000</v>
      </c>
      <c r="O88" s="27" t="s">
        <v>113</v>
      </c>
      <c r="P88" s="27" t="s">
        <v>113</v>
      </c>
      <c r="Q88" s="27" t="s">
        <v>113</v>
      </c>
      <c r="R88" s="27" t="s">
        <v>113</v>
      </c>
      <c r="S88" s="27" t="s">
        <v>113</v>
      </c>
      <c r="T88" s="27" t="s">
        <v>113</v>
      </c>
      <c r="U88" s="27" t="s">
        <v>113</v>
      </c>
      <c r="V88" s="27" t="s">
        <v>113</v>
      </c>
      <c r="W88" s="27" t="s">
        <v>113</v>
      </c>
      <c r="X88" s="27" t="s">
        <v>113</v>
      </c>
      <c r="Y88" s="27" t="s">
        <v>113</v>
      </c>
    </row>
    <row r="89" spans="1:25" ht="18.75" x14ac:dyDescent="0.3">
      <c r="A89" s="26" t="s">
        <v>189</v>
      </c>
      <c r="B89" s="27" t="s">
        <v>113</v>
      </c>
      <c r="C89" s="27" t="s">
        <v>113</v>
      </c>
      <c r="D89" s="27" t="s">
        <v>113</v>
      </c>
      <c r="E89" s="27" t="s">
        <v>113</v>
      </c>
      <c r="F89" s="27" t="s">
        <v>113</v>
      </c>
      <c r="G89" s="27" t="s">
        <v>113</v>
      </c>
      <c r="H89" s="27">
        <v>-24644000</v>
      </c>
      <c r="I89" s="27">
        <v>-188509000</v>
      </c>
      <c r="J89" s="27">
        <v>-274978000</v>
      </c>
      <c r="K89" s="27">
        <v>-552512000</v>
      </c>
      <c r="L89" s="27">
        <v>-423636000</v>
      </c>
      <c r="M89" s="27" t="s">
        <v>113</v>
      </c>
      <c r="N89" s="27" t="s">
        <v>113</v>
      </c>
      <c r="O89" s="27" t="s">
        <v>113</v>
      </c>
      <c r="P89" s="27">
        <v>-100000000</v>
      </c>
      <c r="Q89" s="27">
        <v>-887304000</v>
      </c>
      <c r="R89" s="27">
        <v>-813600000</v>
      </c>
      <c r="S89" s="27">
        <v>-587000000</v>
      </c>
      <c r="T89" s="27">
        <v>-739000000</v>
      </c>
      <c r="U89" s="27">
        <v>-909000000</v>
      </c>
      <c r="V89" s="27">
        <v>-1579000000</v>
      </c>
      <c r="W89" s="27" t="s">
        <v>113</v>
      </c>
      <c r="X89" s="27" t="s">
        <v>113</v>
      </c>
      <c r="Y89" s="27" t="s">
        <v>113</v>
      </c>
    </row>
    <row r="90" spans="1:25" ht="18.75" x14ac:dyDescent="0.3">
      <c r="A90" s="26" t="s">
        <v>190</v>
      </c>
      <c r="B90" s="27" t="s">
        <v>113</v>
      </c>
      <c r="C90" s="27" t="s">
        <v>113</v>
      </c>
      <c r="D90" s="27" t="s">
        <v>113</v>
      </c>
      <c r="E90" s="27" t="s">
        <v>113</v>
      </c>
      <c r="F90" s="27" t="s">
        <v>113</v>
      </c>
      <c r="G90" s="27" t="s">
        <v>113</v>
      </c>
      <c r="H90" s="27" t="s">
        <v>113</v>
      </c>
      <c r="I90" s="27" t="s">
        <v>113</v>
      </c>
      <c r="J90" s="27" t="s">
        <v>113</v>
      </c>
      <c r="K90" s="27" t="s">
        <v>113</v>
      </c>
      <c r="L90" s="27" t="s">
        <v>113</v>
      </c>
      <c r="M90" s="27" t="s">
        <v>113</v>
      </c>
      <c r="N90" s="27" t="s">
        <v>113</v>
      </c>
      <c r="O90" s="27" t="s">
        <v>113</v>
      </c>
      <c r="P90" s="27">
        <v>-46866000</v>
      </c>
      <c r="Q90" s="27">
        <v>-181336000</v>
      </c>
      <c r="R90" s="27">
        <v>-186452000</v>
      </c>
      <c r="S90" s="27">
        <v>-213000000</v>
      </c>
      <c r="T90" s="27">
        <v>-261000000</v>
      </c>
      <c r="U90" s="27">
        <v>-341000000</v>
      </c>
      <c r="V90" s="27">
        <v>-371000000</v>
      </c>
      <c r="W90" s="27">
        <v>-390000000</v>
      </c>
      <c r="X90" s="27">
        <v>-395000000</v>
      </c>
      <c r="Y90" s="27">
        <v>-399000000</v>
      </c>
    </row>
    <row r="91" spans="1:25" ht="18.75" x14ac:dyDescent="0.3">
      <c r="A91" s="26" t="s">
        <v>191</v>
      </c>
      <c r="B91" s="27">
        <v>14200000</v>
      </c>
      <c r="C91" s="27">
        <v>-6400000</v>
      </c>
      <c r="D91" s="27">
        <v>489056000</v>
      </c>
      <c r="E91" s="27">
        <v>8716000</v>
      </c>
      <c r="F91" s="27">
        <v>799000</v>
      </c>
      <c r="G91" s="27">
        <v>-308048000</v>
      </c>
      <c r="H91" s="27">
        <v>-4015000</v>
      </c>
      <c r="I91" s="27">
        <v>-856000</v>
      </c>
      <c r="J91" s="27">
        <v>188000</v>
      </c>
      <c r="K91" s="27">
        <v>220000</v>
      </c>
      <c r="L91" s="27">
        <v>815000</v>
      </c>
      <c r="M91" s="27">
        <v>-76970000</v>
      </c>
      <c r="N91" s="27">
        <v>14745000</v>
      </c>
      <c r="O91" s="27">
        <v>248650000</v>
      </c>
      <c r="P91" s="27">
        <v>133645000</v>
      </c>
      <c r="Q91" s="27">
        <v>1460471000</v>
      </c>
      <c r="R91" s="27">
        <v>169428000</v>
      </c>
      <c r="S91" s="27">
        <v>127000000</v>
      </c>
      <c r="T91" s="27">
        <v>1964000000</v>
      </c>
      <c r="U91" s="27">
        <v>-482000000</v>
      </c>
      <c r="V91" s="27">
        <v>-900000000</v>
      </c>
      <c r="W91" s="27">
        <v>-402000000</v>
      </c>
      <c r="X91" s="27">
        <v>4199000000</v>
      </c>
      <c r="Y91" s="27">
        <v>3264000000</v>
      </c>
    </row>
    <row r="92" spans="1:25" ht="18.75" x14ac:dyDescent="0.3">
      <c r="A92" s="28" t="s">
        <v>192</v>
      </c>
      <c r="B92" s="29">
        <v>52100000</v>
      </c>
      <c r="C92" s="29">
        <v>7000000</v>
      </c>
      <c r="D92" s="29">
        <v>605635000</v>
      </c>
      <c r="E92" s="29">
        <v>99091000</v>
      </c>
      <c r="F92" s="29">
        <v>26286000</v>
      </c>
      <c r="G92" s="29">
        <v>-270291000</v>
      </c>
      <c r="H92" s="29">
        <v>13843000</v>
      </c>
      <c r="I92" s="29">
        <v>-61377000</v>
      </c>
      <c r="J92" s="29">
        <v>-53630000</v>
      </c>
      <c r="K92" s="29">
        <v>-326323000</v>
      </c>
      <c r="L92" s="29">
        <v>-349274000</v>
      </c>
      <c r="M92" s="29">
        <v>61059000</v>
      </c>
      <c r="N92" s="29">
        <v>192021000</v>
      </c>
      <c r="O92" s="29">
        <v>236723000</v>
      </c>
      <c r="P92" s="29">
        <v>-15270000</v>
      </c>
      <c r="Q92" s="29">
        <v>389592000</v>
      </c>
      <c r="R92" s="29">
        <v>-833541000</v>
      </c>
      <c r="S92" s="29">
        <v>-676000000</v>
      </c>
      <c r="T92" s="29">
        <v>291000000</v>
      </c>
      <c r="U92" s="29">
        <v>-2544000000</v>
      </c>
      <c r="V92" s="29">
        <v>-2866000000</v>
      </c>
      <c r="W92" s="29">
        <v>-792000000</v>
      </c>
      <c r="X92" s="29">
        <v>3804000000</v>
      </c>
      <c r="Y92" s="29">
        <v>1865000000</v>
      </c>
    </row>
    <row r="93" spans="1:25" ht="18.75" x14ac:dyDescent="0.3">
      <c r="A93" s="26" t="s">
        <v>193</v>
      </c>
      <c r="B93" s="27" t="s">
        <v>113</v>
      </c>
      <c r="C93" s="27" t="s">
        <v>113</v>
      </c>
      <c r="D93" s="27" t="s">
        <v>113</v>
      </c>
      <c r="E93" s="27" t="s">
        <v>113</v>
      </c>
      <c r="F93" s="27" t="s">
        <v>113</v>
      </c>
      <c r="G93" s="27" t="s">
        <v>113</v>
      </c>
      <c r="H93" s="27" t="s">
        <v>113</v>
      </c>
      <c r="I93" s="27" t="s">
        <v>113</v>
      </c>
      <c r="J93" s="27" t="s">
        <v>113</v>
      </c>
      <c r="K93" s="27" t="s">
        <v>113</v>
      </c>
      <c r="L93" s="27" t="s">
        <v>113</v>
      </c>
      <c r="M93" s="27" t="s">
        <v>113</v>
      </c>
      <c r="N93" s="27" t="s">
        <v>113</v>
      </c>
      <c r="O93" s="27" t="s">
        <v>113</v>
      </c>
      <c r="P93" s="27" t="s">
        <v>113</v>
      </c>
      <c r="Q93" s="27" t="s">
        <v>113</v>
      </c>
      <c r="R93" s="27" t="s">
        <v>113</v>
      </c>
      <c r="S93" s="27" t="s">
        <v>113</v>
      </c>
      <c r="T93" s="27" t="s">
        <v>113</v>
      </c>
      <c r="U93" s="27" t="s">
        <v>113</v>
      </c>
      <c r="V93" s="27" t="s">
        <v>113</v>
      </c>
      <c r="W93" s="27" t="s">
        <v>113</v>
      </c>
      <c r="X93" s="27" t="s">
        <v>113</v>
      </c>
      <c r="Y93" s="27" t="s">
        <v>113</v>
      </c>
    </row>
    <row r="94" spans="1:25" ht="18.75" x14ac:dyDescent="0.3">
      <c r="A94" s="28" t="s">
        <v>194</v>
      </c>
      <c r="B94" s="29">
        <v>52100000</v>
      </c>
      <c r="C94" s="29">
        <v>11300000</v>
      </c>
      <c r="D94" s="29">
        <v>612715000</v>
      </c>
      <c r="E94" s="29">
        <v>-341275000</v>
      </c>
      <c r="F94" s="29">
        <v>13994000</v>
      </c>
      <c r="G94" s="29">
        <v>-132572000</v>
      </c>
      <c r="H94" s="29">
        <v>-5910000</v>
      </c>
      <c r="I94" s="29">
        <v>343244000</v>
      </c>
      <c r="J94" s="29">
        <v>-7342000</v>
      </c>
      <c r="K94" s="29">
        <v>182555000</v>
      </c>
      <c r="L94" s="29">
        <v>-309281000</v>
      </c>
      <c r="M94" s="29">
        <v>29533000</v>
      </c>
      <c r="N94" s="29">
        <v>218140000</v>
      </c>
      <c r="O94" s="29">
        <v>2515000</v>
      </c>
      <c r="P94" s="29">
        <v>64910000</v>
      </c>
      <c r="Q94" s="29">
        <v>418801000</v>
      </c>
      <c r="R94" s="29">
        <v>-654933000</v>
      </c>
      <c r="S94" s="29">
        <v>99000000</v>
      </c>
      <c r="T94" s="29">
        <v>1170000000</v>
      </c>
      <c r="U94" s="29">
        <v>2236000000</v>
      </c>
      <c r="V94" s="29">
        <v>-3220000000</v>
      </c>
      <c r="W94" s="29">
        <v>10114000000</v>
      </c>
      <c r="X94" s="29">
        <v>-10049000000</v>
      </c>
      <c r="Y94" s="29">
        <v>1143000000</v>
      </c>
    </row>
    <row r="95" spans="1:25" ht="18.75" x14ac:dyDescent="0.3">
      <c r="A95" s="26" t="s">
        <v>195</v>
      </c>
      <c r="B95" s="27">
        <v>8000000</v>
      </c>
      <c r="C95" s="27">
        <v>50300000</v>
      </c>
      <c r="D95" s="27">
        <v>61560000</v>
      </c>
      <c r="E95" s="27">
        <v>674275000</v>
      </c>
      <c r="F95" s="27">
        <v>333000000</v>
      </c>
      <c r="G95" s="27">
        <v>346994000</v>
      </c>
      <c r="H95" s="27">
        <v>214422000</v>
      </c>
      <c r="I95" s="27">
        <v>208512000</v>
      </c>
      <c r="J95" s="27">
        <v>551756000</v>
      </c>
      <c r="K95" s="27">
        <v>544414000</v>
      </c>
      <c r="L95" s="27">
        <v>726969000</v>
      </c>
      <c r="M95" s="27">
        <v>417688000</v>
      </c>
      <c r="N95" s="27">
        <v>447221000</v>
      </c>
      <c r="O95" s="27">
        <v>665361000</v>
      </c>
      <c r="P95" s="27">
        <v>667876000</v>
      </c>
      <c r="Q95" s="27">
        <v>732786000</v>
      </c>
      <c r="R95" s="27">
        <v>1151587000</v>
      </c>
      <c r="S95" s="27">
        <v>497000000</v>
      </c>
      <c r="T95" s="27">
        <v>596000000</v>
      </c>
      <c r="U95" s="27">
        <v>1766000000</v>
      </c>
      <c r="V95" s="27">
        <v>4002000000</v>
      </c>
      <c r="W95" s="27">
        <v>782000000</v>
      </c>
      <c r="X95" s="27">
        <v>10896000000</v>
      </c>
      <c r="Y95" s="27">
        <v>847000000</v>
      </c>
    </row>
    <row r="96" spans="1:25" ht="19.5" thickBot="1" x14ac:dyDescent="0.35">
      <c r="A96" s="31" t="s">
        <v>196</v>
      </c>
      <c r="B96" s="32" t="s">
        <v>113</v>
      </c>
      <c r="C96" s="32">
        <v>61600000</v>
      </c>
      <c r="D96" s="32">
        <v>674275000</v>
      </c>
      <c r="E96" s="32">
        <v>333000000</v>
      </c>
      <c r="F96" s="32">
        <v>346994000</v>
      </c>
      <c r="G96" s="32">
        <v>214422000</v>
      </c>
      <c r="H96" s="32">
        <v>208512000</v>
      </c>
      <c r="I96" s="32">
        <v>551756000</v>
      </c>
      <c r="J96" s="32">
        <v>544414000</v>
      </c>
      <c r="K96" s="32">
        <v>726969000</v>
      </c>
      <c r="L96" s="32">
        <v>417688000</v>
      </c>
      <c r="M96" s="32">
        <v>447221000</v>
      </c>
      <c r="N96" s="32">
        <v>665361000</v>
      </c>
      <c r="O96" s="32">
        <v>667876000</v>
      </c>
      <c r="P96" s="32">
        <v>732786000</v>
      </c>
      <c r="Q96" s="32">
        <v>1151587000</v>
      </c>
      <c r="R96" s="32">
        <v>496654000</v>
      </c>
      <c r="S96" s="32">
        <v>596000000</v>
      </c>
      <c r="T96" s="32">
        <v>1766000000</v>
      </c>
      <c r="U96" s="32">
        <v>4002000000</v>
      </c>
      <c r="V96" s="32">
        <v>782000000</v>
      </c>
      <c r="W96" s="32">
        <v>10896000000</v>
      </c>
      <c r="X96" s="32">
        <v>847000000</v>
      </c>
      <c r="Y96" s="32">
        <v>1990000000</v>
      </c>
    </row>
    <row r="97" spans="1:25" ht="19.5" thickTop="1" x14ac:dyDescent="0.3">
      <c r="A97" s="26" t="s">
        <v>197</v>
      </c>
      <c r="B97" s="27">
        <v>-9800000</v>
      </c>
      <c r="C97" s="27">
        <v>4300000</v>
      </c>
      <c r="D97" s="27">
        <v>31580000</v>
      </c>
      <c r="E97" s="27">
        <v>-269000</v>
      </c>
      <c r="F97" s="27">
        <v>201909000</v>
      </c>
      <c r="G97" s="27">
        <v>-77926000</v>
      </c>
      <c r="H97" s="27">
        <v>64939000</v>
      </c>
      <c r="I97" s="27">
        <v>366808000</v>
      </c>
      <c r="J97" s="27">
        <v>441855000</v>
      </c>
      <c r="K97" s="27">
        <v>1082451000</v>
      </c>
      <c r="L97" s="27">
        <v>-158310000</v>
      </c>
      <c r="M97" s="27">
        <v>410206000</v>
      </c>
      <c r="N97" s="27">
        <v>577907000</v>
      </c>
      <c r="O97" s="27">
        <v>770421000</v>
      </c>
      <c r="P97" s="27">
        <v>640863000</v>
      </c>
      <c r="Q97" s="27">
        <v>579960000</v>
      </c>
      <c r="R97" s="27">
        <v>783275000</v>
      </c>
      <c r="S97" s="27">
        <v>1089000000</v>
      </c>
      <c r="T97" s="27">
        <v>1496000000</v>
      </c>
      <c r="U97" s="27">
        <v>2909000000</v>
      </c>
      <c r="V97" s="27">
        <v>3143000000</v>
      </c>
      <c r="W97" s="27">
        <v>4272000000</v>
      </c>
      <c r="X97" s="27">
        <v>4694000000</v>
      </c>
      <c r="Y97" s="27">
        <v>8132000000</v>
      </c>
    </row>
    <row r="98" spans="1:25" ht="18.75" x14ac:dyDescent="0.3">
      <c r="A98" s="26" t="s">
        <v>135</v>
      </c>
      <c r="B98" s="34" t="s">
        <v>136</v>
      </c>
      <c r="C98" s="34" t="s">
        <v>136</v>
      </c>
      <c r="D98" s="34" t="s">
        <v>136</v>
      </c>
      <c r="E98" s="34" t="s">
        <v>136</v>
      </c>
      <c r="F98" s="34" t="s">
        <v>136</v>
      </c>
      <c r="G98" s="34" t="s">
        <v>136</v>
      </c>
      <c r="H98" s="34" t="s">
        <v>136</v>
      </c>
      <c r="I98" s="34" t="s">
        <v>136</v>
      </c>
      <c r="J98" s="34" t="s">
        <v>136</v>
      </c>
      <c r="K98" s="34" t="s">
        <v>136</v>
      </c>
      <c r="L98" s="34" t="s">
        <v>136</v>
      </c>
      <c r="M98" s="34" t="s">
        <v>136</v>
      </c>
      <c r="N98" s="34" t="s">
        <v>136</v>
      </c>
      <c r="O98" s="34" t="s">
        <v>136</v>
      </c>
      <c r="P98" s="34" t="s">
        <v>136</v>
      </c>
      <c r="Q98" s="34" t="s">
        <v>136</v>
      </c>
      <c r="R98" s="34" t="s">
        <v>136</v>
      </c>
      <c r="S98" s="34" t="s">
        <v>136</v>
      </c>
      <c r="T98" s="34" t="s">
        <v>136</v>
      </c>
      <c r="U98" s="34" t="s">
        <v>136</v>
      </c>
      <c r="V98" s="34" t="s">
        <v>136</v>
      </c>
      <c r="W98" s="34" t="s">
        <v>136</v>
      </c>
      <c r="X98" s="34" t="s">
        <v>136</v>
      </c>
      <c r="Y98" s="34" t="s">
        <v>136</v>
      </c>
    </row>
  </sheetData>
  <hyperlinks>
    <hyperlink ref="A1" r:id="rId1" tooltip="https://roic.ai/company/NVDA" xr:uid="{741332EF-1DDB-4749-8A10-9A6770D3ABDD}"/>
    <hyperlink ref="B30" r:id="rId2" tooltip="https://sec.gov" xr:uid="{A90A041F-EDC6-476D-91BD-7BCB883E770F}"/>
    <hyperlink ref="B68" r:id="rId3" tooltip="https://sec.gov" xr:uid="{A9876AD9-0AF8-4157-92A6-31BF0FA19794}"/>
    <hyperlink ref="B98" r:id="rId4" tooltip="https://sec.gov" xr:uid="{30FF8EBC-44E4-4E76-B87A-4154F48A92AB}"/>
    <hyperlink ref="C30" r:id="rId5" tooltip="https://sec.gov" xr:uid="{E3E20183-8E6C-4B70-A480-24958054EF34}"/>
    <hyperlink ref="C68" r:id="rId6" tooltip="https://sec.gov" xr:uid="{68715725-1438-4F6E-8E53-9E86FAB68E92}"/>
    <hyperlink ref="C98" r:id="rId7" tooltip="https://sec.gov" xr:uid="{470F42BF-7FD8-4F97-91A5-8C3A5981D00F}"/>
    <hyperlink ref="D30" r:id="rId8" tooltip="https://sec.gov" xr:uid="{FB81E529-5293-496E-9331-82E8999CA1E0}"/>
    <hyperlink ref="D68" r:id="rId9" tooltip="https://sec.gov" xr:uid="{510CE913-2A0C-4FB5-9C41-889D18562397}"/>
    <hyperlink ref="D98" r:id="rId10" tooltip="https://sec.gov" xr:uid="{A3E073AD-AF43-4C40-A56F-EE80920D92F1}"/>
    <hyperlink ref="E30" r:id="rId11" tooltip="https://sec.gov" xr:uid="{F4D59093-F3AA-42CB-B92E-34C2268C418F}"/>
    <hyperlink ref="E68" r:id="rId12" tooltip="https://sec.gov" xr:uid="{DE377FFF-DC51-4637-8C0D-8D9D7153EEC4}"/>
    <hyperlink ref="E98" r:id="rId13" tooltip="https://sec.gov" xr:uid="{FD43E1BE-B3F3-4ACB-BF41-FCF3162A0F48}"/>
    <hyperlink ref="F30" r:id="rId14" tooltip="https://www.sec.gov/Archives/edgar/data/1045810/000104596903001196/0001045969-03-001196-index.html" xr:uid="{05FAA8EB-6CFB-47E3-BE13-EC0EFEC62703}"/>
    <hyperlink ref="F68" r:id="rId15" tooltip="https://www.sec.gov/Archives/edgar/data/1045810/000104596903001196/0001045969-03-001196-index.html" xr:uid="{C5FF7A13-E618-42FB-8FE6-6AC777209261}"/>
    <hyperlink ref="F98" r:id="rId16" tooltip="https://www.sec.gov/Archives/edgar/data/1045810/000104596903001196/0001045969-03-001196-index.html" xr:uid="{7037173E-045D-4499-AE9C-31BFC4D6A63B}"/>
    <hyperlink ref="G30" r:id="rId17" tooltip="https://sec.gov" xr:uid="{1D7A087D-39BA-44F7-96DE-2F34AD536F9A}"/>
    <hyperlink ref="G68" r:id="rId18" tooltip="https://sec.gov" xr:uid="{0421EE09-5A11-425E-AD7D-70F405F63E8B}"/>
    <hyperlink ref="G98" r:id="rId19" tooltip="https://sec.gov" xr:uid="{44E88D93-7552-4497-97FC-E0658A6A08C2}"/>
    <hyperlink ref="H30" r:id="rId20" tooltip="https://www.sec.gov/Archives/edgar/data/1045810/000104581005000008/0001045810-05-000008-index.html" xr:uid="{EEB24CB3-B246-4A0A-94E4-317D8E1F6AAC}"/>
    <hyperlink ref="H68" r:id="rId21" tooltip="https://www.sec.gov/Archives/edgar/data/1045810/000104581005000008/0001045810-05-000008-index.html" xr:uid="{39EE4588-A8ED-4B2C-95FF-A24E603F7A31}"/>
    <hyperlink ref="H98" r:id="rId22" tooltip="https://www.sec.gov/Archives/edgar/data/1045810/000104581005000008/0001045810-05-000008-index.html" xr:uid="{125E6DD2-AC8C-4FCE-93A6-DCA77A68FDB9}"/>
    <hyperlink ref="I30" r:id="rId23" tooltip="https://www.sec.gov/Archives/edgar/data/1045810/000104581006000014/fy2006annualreportonform10-k.htm" xr:uid="{9A563209-65B2-4659-80F1-0C30CE6719EE}"/>
    <hyperlink ref="I68" r:id="rId24" tooltip="https://www.sec.gov/Archives/edgar/data/1045810/000104581006000014/fy2006annualreportonform10-k.htm" xr:uid="{2C50E1C9-8FEE-4729-A745-A49DD40E7DD3}"/>
    <hyperlink ref="I98" r:id="rId25" tooltip="https://www.sec.gov/Archives/edgar/data/1045810/000104581006000014/fy2006annualreportonform10-k.htm" xr:uid="{225EE66E-519C-4895-8175-C353CCB74174}"/>
    <hyperlink ref="J30" r:id="rId26" tooltip="https://www.sec.gov/Archives/edgar/data/1045810/000104581007000008/fy2007annualreportonform10-k.htm" xr:uid="{06C2420C-2590-4241-BCE9-C86D6BC7F0CE}"/>
    <hyperlink ref="J68" r:id="rId27" tooltip="https://www.sec.gov/Archives/edgar/data/1045810/000104581007000008/fy2007annualreportonform10-k.htm" xr:uid="{1E4451DF-BBCA-472E-B979-D0D3F8D41C9A}"/>
    <hyperlink ref="J98" r:id="rId28" tooltip="https://www.sec.gov/Archives/edgar/data/1045810/000104581007000008/fy2007annualreportonform10-k.htm" xr:uid="{A082A742-A220-4625-993D-6E64794BA9C0}"/>
    <hyperlink ref="K30" r:id="rId29" tooltip="https://sec.gov" xr:uid="{BFF5A21F-CE53-4615-A33C-F036F7A6CFB9}"/>
    <hyperlink ref="K68" r:id="rId30" tooltip="https://sec.gov" xr:uid="{4232B8F4-F8CE-4D84-92E3-D52F09F403B9}"/>
    <hyperlink ref="K98" r:id="rId31" tooltip="https://sec.gov" xr:uid="{D75502B6-5D31-407A-AFB4-0CB8432A0EEE}"/>
    <hyperlink ref="L30" r:id="rId32" tooltip="https://sec.gov" xr:uid="{43DFC9BA-2CB5-4529-9301-44800601DE96}"/>
    <hyperlink ref="L68" r:id="rId33" tooltip="https://sec.gov" xr:uid="{576F3001-BDA2-42E4-9206-A6F30FCB8D42}"/>
    <hyperlink ref="L98" r:id="rId34" tooltip="https://sec.gov" xr:uid="{D166E41B-9FC6-43F7-9DFE-C6F305FD82B9}"/>
    <hyperlink ref="M30" r:id="rId35" tooltip="https://www.sec.gov/Archives/edgar/data/1045810/000104581010000006/0001045810-10-000006-index.html" xr:uid="{BE5D0D9C-F72B-41C1-A078-C61912CD5928}"/>
    <hyperlink ref="M68" r:id="rId36" tooltip="https://www.sec.gov/Archives/edgar/data/1045810/000104581010000006/0001045810-10-000006-index.html" xr:uid="{025DE60E-66D0-4258-A050-7CA78B5B56C6}"/>
    <hyperlink ref="M98" r:id="rId37" tooltip="https://www.sec.gov/Archives/edgar/data/1045810/000104581010000006/0001045810-10-000006-index.html" xr:uid="{6C73D5AD-4045-4D65-B864-FE5E88A14956}"/>
    <hyperlink ref="N30" r:id="rId38" tooltip="https://www.sec.gov/Archives/edgar/data/1045810/000104581011000015/fy2011form10k.htm" xr:uid="{3F3D1F79-C2D3-40C6-BD03-1C5C49AF623A}"/>
    <hyperlink ref="N68" r:id="rId39" tooltip="https://www.sec.gov/Archives/edgar/data/1045810/000104581011000015/fy2011form10k.htm" xr:uid="{79BC58AB-C0EE-40B7-BE17-A35E7E9889B8}"/>
    <hyperlink ref="N98" r:id="rId40" tooltip="https://www.sec.gov/Archives/edgar/data/1045810/000104581011000015/fy2011form10k.htm" xr:uid="{D8F522CD-CBD7-4BF4-ACBF-7DB17EF55A32}"/>
    <hyperlink ref="O30" r:id="rId41" tooltip="https://www.sec.gov/Archives/edgar/data/1045810/000104581012000013/0001045810-12-000013-index.html" xr:uid="{4F939E92-3568-400E-A52B-FA88E6C1A8FA}"/>
    <hyperlink ref="O68" r:id="rId42" tooltip="https://www.sec.gov/Archives/edgar/data/1045810/000104581012000013/0001045810-12-000013-index.html" xr:uid="{D0EAEBCA-ED5B-4B8E-8B98-2FF880A22CF2}"/>
    <hyperlink ref="O98" r:id="rId43" tooltip="https://www.sec.gov/Archives/edgar/data/1045810/000104581012000013/0001045810-12-000013-index.html" xr:uid="{B1F13BA9-68D0-43B2-AAFC-F4B6E4F4D75C}"/>
    <hyperlink ref="P30" r:id="rId44" tooltip="https://www.sec.gov/Archives/edgar/data/1045810/000104581013000008/0001045810-13-000008-index.html" xr:uid="{AF111557-1D91-495E-93E7-D2BD88870BA5}"/>
    <hyperlink ref="P68" r:id="rId45" tooltip="https://www.sec.gov/Archives/edgar/data/1045810/000104581013000008/0001045810-13-000008-index.html" xr:uid="{561898C6-436E-4C19-9E80-36372C8E2C9E}"/>
    <hyperlink ref="P98" r:id="rId46" tooltip="https://www.sec.gov/Archives/edgar/data/1045810/000104581013000008/0001045810-13-000008-index.html" xr:uid="{330C2DD6-594B-4D2B-A89B-1D71E9A0E91D}"/>
    <hyperlink ref="Q30" r:id="rId47" tooltip="https://www.sec.gov/Archives/edgar/data/1045810/000104581014000030/nvda-2014x10k.htm" xr:uid="{F07F4449-67F0-45E2-8887-948770F07513}"/>
    <hyperlink ref="Q68" r:id="rId48" tooltip="https://www.sec.gov/Archives/edgar/data/1045810/000104581014000030/nvda-2014x10k.htm" xr:uid="{4CCA9952-1584-4995-8551-483329D13B2E}"/>
    <hyperlink ref="Q98" r:id="rId49" tooltip="https://www.sec.gov/Archives/edgar/data/1045810/000104581014000030/nvda-2014x10k.htm" xr:uid="{205E6BCA-1DB2-44A0-834E-5E57EDE78EEE}"/>
    <hyperlink ref="R30" r:id="rId50" tooltip="https://www.sec.gov/Archives/edgar/data/1045810/000104581015000036/nvda-2015x10k.htm" xr:uid="{E3640FBB-7699-4F35-8F29-440AB87FF1CB}"/>
    <hyperlink ref="R68" r:id="rId51" tooltip="https://www.sec.gov/Archives/edgar/data/1045810/000104581015000036/nvda-2015x10k.htm" xr:uid="{D7D2398B-1844-4ECB-BB71-FFB457D11F87}"/>
    <hyperlink ref="R98" r:id="rId52" tooltip="https://www.sec.gov/Archives/edgar/data/1045810/000104581015000036/nvda-2015x10k.htm" xr:uid="{2286FBFD-CDE1-4D8F-90AE-1CA1D20379A5}"/>
    <hyperlink ref="S30" r:id="rId53" tooltip="https://www.sec.gov/Archives/edgar/data/1045810/000104581016000205/0001045810-16-000205-index.html" xr:uid="{1D409615-7418-4649-83D7-C877AB7F560F}"/>
    <hyperlink ref="S68" r:id="rId54" tooltip="https://www.sec.gov/Archives/edgar/data/1045810/000104581016000205/0001045810-16-000205-index.html" xr:uid="{E06C9290-FB07-451A-8C77-6E36C4D6F4A1}"/>
    <hyperlink ref="S98" r:id="rId55" tooltip="https://www.sec.gov/Archives/edgar/data/1045810/000104581016000205/0001045810-16-000205-index.html" xr:uid="{9985BF66-C2DA-4C7C-B5BA-EFDD17916C8E}"/>
    <hyperlink ref="T30" r:id="rId56" tooltip="https://www.sec.gov/Archives/edgar/data/1045810/000104581017000027/0001045810-17-000027-index.html" xr:uid="{06672BC2-299E-4BAF-83D4-357E1AAAF3D9}"/>
    <hyperlink ref="T68" r:id="rId57" tooltip="https://www.sec.gov/Archives/edgar/data/1045810/000104581017000027/0001045810-17-000027-index.html" xr:uid="{7BA3A288-8128-4AC2-AC1B-AC46E69D864A}"/>
    <hyperlink ref="T98" r:id="rId58" tooltip="https://www.sec.gov/Archives/edgar/data/1045810/000104581017000027/0001045810-17-000027-index.html" xr:uid="{215F329E-B8C0-4528-8DC4-2125634133CE}"/>
    <hyperlink ref="U30" r:id="rId59" tooltip="https://www.sec.gov/Archives/edgar/data/1045810/000104581018000010/0001045810-18-000010-index.html" xr:uid="{7F90230A-7448-43D4-9E8C-3EBDF1BA22DC}"/>
    <hyperlink ref="U68" r:id="rId60" tooltip="https://www.sec.gov/Archives/edgar/data/1045810/000104581018000010/0001045810-18-000010-index.html" xr:uid="{0FD44589-60B1-4DEB-9018-70AC9BA98F42}"/>
    <hyperlink ref="U98" r:id="rId61" tooltip="https://www.sec.gov/Archives/edgar/data/1045810/000104581018000010/0001045810-18-000010-index.html" xr:uid="{14B69CA6-0587-4C07-A697-3A2FACB4ADD3}"/>
    <hyperlink ref="V30" r:id="rId62" tooltip="https://www.sec.gov/Archives/edgar/data/1045810/000104581019000023/0001045810-19-000023-index.html" xr:uid="{61C65250-DCC2-464F-BEFD-0074B78D69E6}"/>
    <hyperlink ref="V68" r:id="rId63" tooltip="https://www.sec.gov/Archives/edgar/data/1045810/000104581019000023/0001045810-19-000023-index.html" xr:uid="{5F9982E4-F110-4093-8335-CFE637CD47DC}"/>
    <hyperlink ref="V98" r:id="rId64" tooltip="https://www.sec.gov/Archives/edgar/data/1045810/000104581019000023/0001045810-19-000023-index.html" xr:uid="{79DCF0A7-02DF-4787-9419-F2E48317A85F}"/>
    <hyperlink ref="W30" r:id="rId65" tooltip="https://www.sec.gov/Archives/edgar/data/1045810/000104581020000010/0001045810-20-000010-index.html" xr:uid="{7C53DC2C-8F56-481B-BB28-9B24E7B915E3}"/>
    <hyperlink ref="W68" r:id="rId66" tooltip="https://www.sec.gov/Archives/edgar/data/1045810/000104581020000010/0001045810-20-000010-index.html" xr:uid="{BEEC0915-E84B-4AB2-A3B1-90AAC5883170}"/>
    <hyperlink ref="W98" r:id="rId67" tooltip="https://www.sec.gov/Archives/edgar/data/1045810/000104581020000010/0001045810-20-000010-index.html" xr:uid="{B32B83B6-C456-41C0-97E1-5BA984147B89}"/>
    <hyperlink ref="X30" r:id="rId68" tooltip="https://www.sec.gov/Archives/edgar/data/1045810/000104581021000010/0001045810-21-000010-index.htm" xr:uid="{77E5A4CB-9A35-4351-87CA-9192841372CA}"/>
    <hyperlink ref="X68" r:id="rId69" tooltip="https://www.sec.gov/Archives/edgar/data/1045810/000104581021000010/0001045810-21-000010-index.htm" xr:uid="{5E9EB180-FDFB-4B97-A71F-C4E60D2D250F}"/>
    <hyperlink ref="X98" r:id="rId70" tooltip="https://www.sec.gov/Archives/edgar/data/1045810/000104581021000010/0001045810-21-000010-index.htm" xr:uid="{C624F658-1D58-4DDB-A3A5-D041DB9A9D67}"/>
    <hyperlink ref="Y30" r:id="rId71" tooltip="https://www.sec.gov/Archives/edgar/data/1045810/000104581022000036/0001045810-22-000036-index.htm" xr:uid="{8DD5011A-79E9-4125-81B8-E45EF9E43D73}"/>
    <hyperlink ref="Y68" r:id="rId72" tooltip="https://www.sec.gov/Archives/edgar/data/1045810/000104581022000036/0001045810-22-000036-index.htm" xr:uid="{FB8F25D6-C587-4D2C-B772-2AFD2B92AFE8}"/>
    <hyperlink ref="Y98" r:id="rId73" tooltip="https://www.sec.gov/Archives/edgar/data/1045810/000104581022000036/0001045810-22-000036-index.htm" xr:uid="{6C1C0790-3F2C-4877-90CE-0E6D53D2D52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10370-9A29-4B69-8428-3F0AF07AC58B}">
  <sheetPr>
    <outlinePr summaryBelow="0"/>
  </sheetPr>
  <dimension ref="A1:O42"/>
  <sheetViews>
    <sheetView showGridLines="0" tabSelected="1" workbookViewId="0">
      <pane xSplit="11" ySplit="8" topLeftCell="L9" activePane="bottomRight" state="frozen"/>
      <selection pane="topRight" activeCell="L1" sqref="L1"/>
      <selection pane="bottomLeft" activeCell="A9" sqref="A9"/>
      <selection pane="bottomRight" activeCell="A7" sqref="A7"/>
    </sheetView>
  </sheetViews>
  <sheetFormatPr defaultRowHeight="15" outlineLevelRow="2" x14ac:dyDescent="0.25"/>
  <cols>
    <col min="1" max="1" width="73.28515625" bestFit="1" customWidth="1"/>
    <col min="2" max="11" width="14.7109375" customWidth="1"/>
  </cols>
  <sheetData>
    <row r="1" spans="1:12" x14ac:dyDescent="0.25">
      <c r="A1" t="s">
        <v>0</v>
      </c>
    </row>
    <row r="3" spans="1:12" x14ac:dyDescent="0.25">
      <c r="A3" t="s">
        <v>46</v>
      </c>
    </row>
    <row r="5" spans="1:12" x14ac:dyDescent="0.25">
      <c r="A5" s="5" t="s">
        <v>1</v>
      </c>
      <c r="B5" s="2"/>
      <c r="C5" s="2"/>
      <c r="D5" s="2"/>
      <c r="E5" s="2"/>
      <c r="F5" s="2"/>
      <c r="G5" s="2"/>
      <c r="H5" s="2"/>
      <c r="I5" s="2"/>
      <c r="J5" s="2"/>
      <c r="K5" s="2"/>
    </row>
    <row r="6" spans="1:12" x14ac:dyDescent="0.25">
      <c r="A6" s="5" t="s">
        <v>214</v>
      </c>
      <c r="B6" s="2"/>
      <c r="C6" s="2"/>
      <c r="D6" s="2"/>
      <c r="E6" s="2"/>
      <c r="F6" s="2"/>
      <c r="G6" s="2"/>
      <c r="H6" s="2"/>
      <c r="I6" s="2"/>
      <c r="J6" s="2"/>
      <c r="K6" s="2"/>
    </row>
    <row r="7" spans="1:12" x14ac:dyDescent="0.25">
      <c r="A7" s="2" t="s">
        <v>206</v>
      </c>
      <c r="B7" s="3">
        <f>DATE(2012,2,1)</f>
        <v>40940</v>
      </c>
      <c r="C7" s="3">
        <f>EDATE(B7,12)</f>
        <v>41306</v>
      </c>
      <c r="D7" s="3">
        <f t="shared" ref="D7:K7" si="0">EDATE(C7,12)</f>
        <v>41671</v>
      </c>
      <c r="E7" s="3">
        <f t="shared" si="0"/>
        <v>42036</v>
      </c>
      <c r="F7" s="3">
        <f t="shared" si="0"/>
        <v>42401</v>
      </c>
      <c r="G7" s="3">
        <f t="shared" si="0"/>
        <v>42767</v>
      </c>
      <c r="H7" s="3">
        <f t="shared" si="0"/>
        <v>43132</v>
      </c>
      <c r="I7" s="3">
        <f t="shared" si="0"/>
        <v>43497</v>
      </c>
      <c r="J7" s="3">
        <f t="shared" si="0"/>
        <v>43862</v>
      </c>
      <c r="K7" s="3">
        <f t="shared" si="0"/>
        <v>44228</v>
      </c>
    </row>
    <row r="8" spans="1:12" x14ac:dyDescent="0.25">
      <c r="A8" s="2" t="s">
        <v>207</v>
      </c>
      <c r="B8" s="4">
        <v>41301</v>
      </c>
      <c r="C8" s="4">
        <v>41665</v>
      </c>
      <c r="D8" s="4">
        <v>42029</v>
      </c>
      <c r="E8" s="4">
        <v>42400</v>
      </c>
      <c r="F8" s="4">
        <v>42764</v>
      </c>
      <c r="G8" s="4">
        <v>43128</v>
      </c>
      <c r="H8" s="4">
        <v>43492</v>
      </c>
      <c r="I8" s="4">
        <v>43856</v>
      </c>
      <c r="J8" s="4">
        <v>44227</v>
      </c>
      <c r="K8" s="4">
        <v>44591</v>
      </c>
    </row>
    <row r="9" spans="1:12" x14ac:dyDescent="0.25">
      <c r="A9" t="s">
        <v>3</v>
      </c>
      <c r="B9" s="18">
        <v>4280.1589999999997</v>
      </c>
      <c r="C9" s="18">
        <v>4130</v>
      </c>
      <c r="D9" s="18">
        <v>4682</v>
      </c>
      <c r="E9" s="18">
        <v>5010</v>
      </c>
      <c r="F9" s="18">
        <v>6910</v>
      </c>
      <c r="G9" s="18">
        <v>9714</v>
      </c>
      <c r="H9" s="18">
        <v>11716</v>
      </c>
      <c r="I9" s="18">
        <v>10918</v>
      </c>
      <c r="J9" s="18">
        <v>16675</v>
      </c>
      <c r="K9" s="18">
        <v>26914</v>
      </c>
    </row>
    <row r="10" spans="1:12" x14ac:dyDescent="0.25">
      <c r="A10" s="1" t="s">
        <v>4</v>
      </c>
      <c r="B10" s="16">
        <f t="shared" ref="B10:J10" si="1">B13-B9</f>
        <v>-2054.1589999999997</v>
      </c>
      <c r="C10" s="16">
        <f t="shared" si="1"/>
        <v>-1862</v>
      </c>
      <c r="D10" s="16">
        <f t="shared" si="1"/>
        <v>-2083</v>
      </c>
      <c r="E10" s="16">
        <f t="shared" si="1"/>
        <v>-2199</v>
      </c>
      <c r="F10" s="16">
        <f t="shared" si="1"/>
        <v>-2847</v>
      </c>
      <c r="G10" s="16">
        <f t="shared" si="1"/>
        <v>-3892</v>
      </c>
      <c r="H10" s="16">
        <f t="shared" si="1"/>
        <v>-4545</v>
      </c>
      <c r="I10" s="16">
        <f t="shared" si="1"/>
        <v>-4150</v>
      </c>
      <c r="J10" s="16">
        <f t="shared" si="1"/>
        <v>-6279</v>
      </c>
      <c r="K10" s="16">
        <f>K13-K9</f>
        <v>-9439</v>
      </c>
      <c r="L10" s="15"/>
    </row>
    <row r="11" spans="1:12" outlineLevel="1" x14ac:dyDescent="0.25">
      <c r="A11" t="s">
        <v>22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</row>
    <row r="12" spans="1:12" outlineLevel="1" x14ac:dyDescent="0.25">
      <c r="A12" t="s">
        <v>23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</row>
    <row r="13" spans="1:12" x14ac:dyDescent="0.25">
      <c r="A13" t="s">
        <v>5</v>
      </c>
      <c r="B13" s="18">
        <v>2226</v>
      </c>
      <c r="C13" s="18">
        <v>2268</v>
      </c>
      <c r="D13" s="18">
        <v>2599</v>
      </c>
      <c r="E13" s="18">
        <v>2811</v>
      </c>
      <c r="F13" s="18">
        <v>4063</v>
      </c>
      <c r="G13" s="18">
        <v>5822</v>
      </c>
      <c r="H13" s="18">
        <v>7171</v>
      </c>
      <c r="I13" s="18">
        <v>6768</v>
      </c>
      <c r="J13" s="18">
        <v>10396</v>
      </c>
      <c r="K13" s="18">
        <v>17475</v>
      </c>
    </row>
    <row r="14" spans="1:12" x14ac:dyDescent="0.25">
      <c r="A14" s="1" t="s">
        <v>6</v>
      </c>
      <c r="B14" s="16">
        <f>SUM(B16:B20)</f>
        <v>-1578.1039999999998</v>
      </c>
      <c r="C14" s="16">
        <f>SUM(C16:C20)</f>
        <v>-1772</v>
      </c>
      <c r="D14" s="16">
        <f>SUM(D16:D20)</f>
        <v>-1840</v>
      </c>
      <c r="E14" s="16">
        <f>SUM(E16:E20)</f>
        <v>-2064</v>
      </c>
      <c r="F14" s="16">
        <f>SUM(F16:F20)</f>
        <v>-2129</v>
      </c>
      <c r="G14" s="16">
        <f>SUM(G16:G20)</f>
        <v>-2612</v>
      </c>
      <c r="H14" s="16">
        <f>SUM(H16:H20)</f>
        <v>-3367</v>
      </c>
      <c r="I14" s="16">
        <f>SUM(I16:I20)</f>
        <v>-3922</v>
      </c>
      <c r="J14" s="16">
        <f>SUM(J16:J20)</f>
        <v>-5864</v>
      </c>
      <c r="K14" s="16">
        <f>SUM(K16:K20)</f>
        <v>-7434</v>
      </c>
    </row>
    <row r="15" spans="1:12" outlineLevel="1" x14ac:dyDescent="0.25">
      <c r="A15" s="1" t="s">
        <v>18</v>
      </c>
      <c r="B15" s="16">
        <f>SUM(B16:B17)</f>
        <v>-1147.2819999999999</v>
      </c>
      <c r="C15" s="16">
        <f>SUM(C16:C17)</f>
        <v>-1336</v>
      </c>
      <c r="D15" s="16">
        <f>SUM(D16:D17)</f>
        <v>-1360</v>
      </c>
      <c r="E15" s="16">
        <f>SUM(E16:E17)</f>
        <v>-1462</v>
      </c>
      <c r="F15" s="16">
        <f>SUM(F16:F17)</f>
        <v>-1466</v>
      </c>
      <c r="G15" s="16">
        <f>SUM(G16:G17)</f>
        <v>-1797</v>
      </c>
      <c r="H15" s="16">
        <f>SUM(H16:H17)</f>
        <v>-2376</v>
      </c>
      <c r="I15" s="16">
        <f>SUM(I16:I17)</f>
        <v>-2829</v>
      </c>
      <c r="J15" s="16">
        <f>SUM(J16:J17)</f>
        <v>-3924</v>
      </c>
      <c r="K15" s="16">
        <f>SUM(K16:K17)</f>
        <v>-5268</v>
      </c>
    </row>
    <row r="16" spans="1:12" outlineLevel="2" x14ac:dyDescent="0.25">
      <c r="A16" t="s">
        <v>19</v>
      </c>
      <c r="B16" s="17">
        <v>-1147.2819999999999</v>
      </c>
      <c r="C16" s="17">
        <v>-1336</v>
      </c>
      <c r="D16" s="17">
        <v>-1360</v>
      </c>
      <c r="E16" s="17">
        <v>-1331</v>
      </c>
      <c r="F16" s="17">
        <v>-1463</v>
      </c>
      <c r="G16" s="17">
        <v>-1797</v>
      </c>
      <c r="H16" s="17">
        <v>-2376</v>
      </c>
      <c r="I16" s="17">
        <v>-2829</v>
      </c>
      <c r="J16" s="17">
        <v>-3924</v>
      </c>
      <c r="K16" s="17">
        <v>-5268</v>
      </c>
    </row>
    <row r="17" spans="1:15" outlineLevel="2" x14ac:dyDescent="0.25">
      <c r="A17" t="s">
        <v>20</v>
      </c>
      <c r="B17" s="17"/>
      <c r="C17" s="17"/>
      <c r="D17" s="17"/>
      <c r="E17" s="17">
        <v>-131</v>
      </c>
      <c r="F17" s="17">
        <v>-3</v>
      </c>
      <c r="G17" s="17"/>
      <c r="H17" s="17"/>
      <c r="I17" s="17"/>
      <c r="J17" s="17"/>
      <c r="K17" s="17"/>
    </row>
    <row r="18" spans="1:15" outlineLevel="1" x14ac:dyDescent="0.25">
      <c r="A18" t="s">
        <v>21</v>
      </c>
      <c r="B18" s="17">
        <v>-430.822</v>
      </c>
      <c r="C18" s="17">
        <v>-436</v>
      </c>
      <c r="D18" s="17">
        <v>-480</v>
      </c>
      <c r="E18" s="17">
        <v>-602</v>
      </c>
      <c r="F18" s="17">
        <v>-663</v>
      </c>
      <c r="G18" s="17">
        <v>-815</v>
      </c>
      <c r="H18" s="17">
        <v>-991</v>
      </c>
      <c r="I18" s="17">
        <v>-1093</v>
      </c>
      <c r="J18" s="17">
        <v>-1940</v>
      </c>
      <c r="K18" s="17">
        <v>-2166</v>
      </c>
    </row>
    <row r="19" spans="1:15" outlineLevel="1" x14ac:dyDescent="0.25">
      <c r="A19" t="s">
        <v>24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</row>
    <row r="20" spans="1:15" outlineLevel="1" x14ac:dyDescent="0.25">
      <c r="A20" t="s">
        <v>25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</row>
    <row r="21" spans="1:15" x14ac:dyDescent="0.25">
      <c r="A21" t="s">
        <v>7</v>
      </c>
      <c r="B21" s="18">
        <v>648.23900000000003</v>
      </c>
      <c r="C21" s="18">
        <v>496</v>
      </c>
      <c r="D21" s="18">
        <v>759</v>
      </c>
      <c r="E21" s="18">
        <v>747</v>
      </c>
      <c r="F21" s="18">
        <v>1934</v>
      </c>
      <c r="G21" s="18">
        <v>3210</v>
      </c>
      <c r="H21" s="18">
        <v>3804</v>
      </c>
      <c r="I21" s="18">
        <v>2846</v>
      </c>
      <c r="J21" s="18">
        <v>4532</v>
      </c>
      <c r="K21" s="18">
        <v>10041</v>
      </c>
    </row>
    <row r="22" spans="1:15" x14ac:dyDescent="0.25">
      <c r="A22" t="s">
        <v>8</v>
      </c>
      <c r="B22" s="18">
        <v>19.908000000000001</v>
      </c>
      <c r="C22" s="18">
        <v>17</v>
      </c>
      <c r="D22" s="18">
        <v>28</v>
      </c>
      <c r="E22" s="18">
        <v>39</v>
      </c>
      <c r="F22" s="18">
        <v>54</v>
      </c>
      <c r="G22" s="18">
        <v>69</v>
      </c>
      <c r="H22" s="18">
        <v>136</v>
      </c>
      <c r="I22" s="18">
        <v>178</v>
      </c>
      <c r="J22" s="18">
        <v>57</v>
      </c>
      <c r="K22" s="18">
        <v>29</v>
      </c>
    </row>
    <row r="23" spans="1:15" x14ac:dyDescent="0.25">
      <c r="A23" s="1" t="s">
        <v>9</v>
      </c>
      <c r="B23" s="16">
        <f>SUM(B24:B25)</f>
        <v>-6.1080000000000005</v>
      </c>
      <c r="C23" s="16">
        <f>SUM(C24:C25)</f>
        <v>-3</v>
      </c>
      <c r="D23" s="16">
        <f>SUM(D24:D25)</f>
        <v>-32</v>
      </c>
      <c r="E23" s="16">
        <f>SUM(E24:E25)</f>
        <v>-43</v>
      </c>
      <c r="F23" s="16">
        <f>SUM(F24:F25)</f>
        <v>-83</v>
      </c>
      <c r="G23" s="16">
        <f>SUM(G24:G25)</f>
        <v>-73</v>
      </c>
      <c r="H23" s="16">
        <f>SUM(H24:H25)</f>
        <v>-44</v>
      </c>
      <c r="I23" s="16">
        <f>SUM(I24:I25)</f>
        <v>-54</v>
      </c>
      <c r="J23" s="16">
        <f>SUM(J24:J25)</f>
        <v>-180</v>
      </c>
      <c r="K23" s="16">
        <f>SUM(K24:K25)</f>
        <v>-129</v>
      </c>
    </row>
    <row r="24" spans="1:15" outlineLevel="1" x14ac:dyDescent="0.25">
      <c r="A24" t="s">
        <v>26</v>
      </c>
      <c r="B24" s="17">
        <v>-3.294</v>
      </c>
      <c r="C24" s="17">
        <v>-10</v>
      </c>
      <c r="D24" s="17">
        <v>-46</v>
      </c>
      <c r="E24" s="17">
        <v>-47</v>
      </c>
      <c r="F24" s="17">
        <v>-58</v>
      </c>
      <c r="G24" s="17">
        <v>-51</v>
      </c>
      <c r="H24" s="17">
        <v>-58</v>
      </c>
      <c r="I24" s="17">
        <v>-52</v>
      </c>
      <c r="J24" s="17">
        <v>-184</v>
      </c>
      <c r="K24" s="17">
        <v>-236</v>
      </c>
    </row>
    <row r="25" spans="1:15" outlineLevel="1" x14ac:dyDescent="0.25">
      <c r="A25" t="s">
        <v>27</v>
      </c>
      <c r="B25" s="15">
        <v>-2.8140000000000001</v>
      </c>
      <c r="C25" s="15">
        <v>7</v>
      </c>
      <c r="D25" s="15">
        <v>14</v>
      </c>
      <c r="E25" s="15">
        <v>4</v>
      </c>
      <c r="F25" s="15">
        <v>-25</v>
      </c>
      <c r="G25" s="15">
        <v>-22</v>
      </c>
      <c r="H25" s="15">
        <v>14</v>
      </c>
      <c r="I25" s="15">
        <v>-2</v>
      </c>
      <c r="J25" s="15">
        <v>4</v>
      </c>
      <c r="K25" s="15">
        <v>107</v>
      </c>
    </row>
    <row r="26" spans="1:15" x14ac:dyDescent="0.25">
      <c r="A26" s="1" t="s">
        <v>10</v>
      </c>
      <c r="B26" s="16">
        <f t="shared" ref="B26:K26" si="2">B22+B24+B25</f>
        <v>13.8</v>
      </c>
      <c r="C26" s="16">
        <f t="shared" si="2"/>
        <v>14</v>
      </c>
      <c r="D26" s="16">
        <f t="shared" si="2"/>
        <v>-4</v>
      </c>
      <c r="E26" s="16">
        <f t="shared" si="2"/>
        <v>-4</v>
      </c>
      <c r="F26" s="16">
        <f t="shared" si="2"/>
        <v>-29</v>
      </c>
      <c r="G26" s="16">
        <f t="shared" si="2"/>
        <v>-4</v>
      </c>
      <c r="H26" s="16">
        <f t="shared" si="2"/>
        <v>92</v>
      </c>
      <c r="I26" s="16">
        <f t="shared" si="2"/>
        <v>124</v>
      </c>
      <c r="J26" s="16">
        <f t="shared" si="2"/>
        <v>-123</v>
      </c>
      <c r="K26" s="16">
        <f t="shared" si="2"/>
        <v>-100</v>
      </c>
      <c r="M26" s="15"/>
      <c r="N26" s="15"/>
      <c r="O26" s="15"/>
    </row>
    <row r="27" spans="1:15" x14ac:dyDescent="0.25">
      <c r="A27" t="s">
        <v>11</v>
      </c>
      <c r="B27" s="15">
        <v>662.03899999999999</v>
      </c>
      <c r="C27" s="15">
        <v>510</v>
      </c>
      <c r="D27" s="15">
        <v>755</v>
      </c>
      <c r="E27" s="15">
        <v>743</v>
      </c>
      <c r="F27" s="15">
        <v>1905</v>
      </c>
      <c r="G27" s="15">
        <v>3196</v>
      </c>
      <c r="H27" s="15">
        <v>3896</v>
      </c>
      <c r="I27" s="15">
        <v>2970</v>
      </c>
      <c r="J27" s="15">
        <v>4409</v>
      </c>
      <c r="K27" s="15">
        <v>9941</v>
      </c>
      <c r="M27" s="15"/>
      <c r="N27" s="15"/>
      <c r="O27" s="15"/>
    </row>
    <row r="28" spans="1:15" x14ac:dyDescent="0.25">
      <c r="A28" t="s">
        <v>12</v>
      </c>
      <c r="B28" s="17">
        <v>-99.503</v>
      </c>
      <c r="C28" s="17">
        <v>-70</v>
      </c>
      <c r="D28" s="17">
        <v>-124</v>
      </c>
      <c r="E28" s="17">
        <v>-129</v>
      </c>
      <c r="F28" s="17">
        <v>-239</v>
      </c>
      <c r="G28" s="17">
        <v>-149</v>
      </c>
      <c r="H28" s="17">
        <v>245</v>
      </c>
      <c r="I28" s="17">
        <v>-174</v>
      </c>
      <c r="J28" s="17">
        <v>-77</v>
      </c>
      <c r="K28" s="17">
        <v>-189</v>
      </c>
    </row>
    <row r="29" spans="1:15" x14ac:dyDescent="0.25">
      <c r="A29" s="1" t="s">
        <v>16</v>
      </c>
      <c r="B29" s="16">
        <f>B27+B28</f>
        <v>562.53599999999994</v>
      </c>
      <c r="C29" s="16">
        <f t="shared" ref="C29:K29" si="3">C27+C28</f>
        <v>440</v>
      </c>
      <c r="D29" s="16">
        <f t="shared" si="3"/>
        <v>631</v>
      </c>
      <c r="E29" s="16">
        <f t="shared" si="3"/>
        <v>614</v>
      </c>
      <c r="F29" s="16">
        <f t="shared" si="3"/>
        <v>1666</v>
      </c>
      <c r="G29" s="16">
        <f t="shared" si="3"/>
        <v>3047</v>
      </c>
      <c r="H29" s="16">
        <f t="shared" si="3"/>
        <v>4141</v>
      </c>
      <c r="I29" s="16">
        <f t="shared" si="3"/>
        <v>2796</v>
      </c>
      <c r="J29" s="16">
        <f t="shared" si="3"/>
        <v>4332</v>
      </c>
      <c r="K29" s="16">
        <f t="shared" si="3"/>
        <v>9752</v>
      </c>
    </row>
    <row r="30" spans="1:15" x14ac:dyDescent="0.25">
      <c r="A30" t="s">
        <v>13</v>
      </c>
      <c r="B30" s="15"/>
      <c r="C30" s="15"/>
      <c r="D30" s="15"/>
      <c r="E30" s="15"/>
      <c r="F30" s="15"/>
      <c r="G30" s="15"/>
      <c r="H30" s="15"/>
      <c r="I30" s="15"/>
      <c r="J30" s="15"/>
      <c r="K30" s="15"/>
    </row>
    <row r="31" spans="1:15" x14ac:dyDescent="0.25">
      <c r="A31" t="s">
        <v>14</v>
      </c>
      <c r="B31" s="18">
        <v>563</v>
      </c>
      <c r="C31" s="18">
        <v>440</v>
      </c>
      <c r="D31" s="18">
        <v>631</v>
      </c>
      <c r="E31" s="18">
        <v>614</v>
      </c>
      <c r="F31" s="18">
        <v>1666</v>
      </c>
      <c r="G31" s="18">
        <v>3047</v>
      </c>
      <c r="H31" s="18">
        <v>4141</v>
      </c>
      <c r="I31" s="18">
        <v>2796</v>
      </c>
      <c r="J31" s="18">
        <v>4332</v>
      </c>
      <c r="K31" s="18">
        <v>9752</v>
      </c>
    </row>
    <row r="32" spans="1:15" x14ac:dyDescent="0.25">
      <c r="A32" s="1" t="s">
        <v>15</v>
      </c>
      <c r="B32" s="15"/>
      <c r="C32" s="15"/>
      <c r="D32" s="15"/>
      <c r="E32" s="15"/>
      <c r="F32" s="15"/>
      <c r="G32" s="15"/>
      <c r="H32" s="15"/>
      <c r="I32" s="15"/>
      <c r="J32" s="15"/>
      <c r="K32" s="15"/>
    </row>
    <row r="33" spans="1:11" outlineLevel="1" x14ac:dyDescent="0.25">
      <c r="A33" s="1" t="s">
        <v>28</v>
      </c>
      <c r="B33" s="19">
        <f t="shared" ref="B33:J33" si="4">B31/B40</f>
        <v>0.90874460886857267</v>
      </c>
      <c r="C33" s="19">
        <f t="shared" si="4"/>
        <v>0.74829931972789121</v>
      </c>
      <c r="D33" s="19">
        <f t="shared" si="4"/>
        <v>1.1431159420289856</v>
      </c>
      <c r="E33" s="19">
        <f t="shared" si="4"/>
        <v>1.1307550644567219</v>
      </c>
      <c r="F33" s="19">
        <f t="shared" si="4"/>
        <v>3.0794824399260627</v>
      </c>
      <c r="G33" s="19">
        <f t="shared" si="4"/>
        <v>5.0868113522537559</v>
      </c>
      <c r="H33" s="19">
        <f t="shared" si="4"/>
        <v>6.8108552631578947</v>
      </c>
      <c r="I33" s="19">
        <f t="shared" si="4"/>
        <v>1.1463714637146372</v>
      </c>
      <c r="J33" s="19">
        <f t="shared" si="4"/>
        <v>1.7559789217673287</v>
      </c>
      <c r="K33" s="19">
        <f>K31/K40</f>
        <v>3.9070512820512819</v>
      </c>
    </row>
    <row r="34" spans="1:11" outlineLevel="2" x14ac:dyDescent="0.25">
      <c r="A34" t="s">
        <v>29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</row>
    <row r="35" spans="1:11" outlineLevel="2" x14ac:dyDescent="0.25">
      <c r="A35" t="s">
        <v>32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</row>
    <row r="36" spans="1:11" outlineLevel="1" x14ac:dyDescent="0.25">
      <c r="A36" s="1" t="s">
        <v>30</v>
      </c>
      <c r="B36" s="19">
        <f t="shared" ref="B36:J36" si="5">B31/B41</f>
        <v>0.90086197930417611</v>
      </c>
      <c r="C36" s="19">
        <f t="shared" si="5"/>
        <v>0.73949579831932777</v>
      </c>
      <c r="D36" s="19">
        <f t="shared" si="5"/>
        <v>1.1207815275310835</v>
      </c>
      <c r="E36" s="19">
        <f t="shared" si="5"/>
        <v>1.0790861159929701</v>
      </c>
      <c r="F36" s="19">
        <f t="shared" si="5"/>
        <v>2.5670261941448382</v>
      </c>
      <c r="G36" s="19">
        <f t="shared" si="5"/>
        <v>4.8212025316455698</v>
      </c>
      <c r="H36" s="19">
        <f t="shared" si="5"/>
        <v>6.6256000000000004</v>
      </c>
      <c r="I36" s="19">
        <f t="shared" si="5"/>
        <v>1.1310679611650485</v>
      </c>
      <c r="J36" s="19">
        <f t="shared" si="5"/>
        <v>1.7258964143426294</v>
      </c>
      <c r="K36" s="19">
        <f>K31/K41</f>
        <v>3.8469428007889546</v>
      </c>
    </row>
    <row r="37" spans="1:11" outlineLevel="2" x14ac:dyDescent="0.25">
      <c r="A37" t="s">
        <v>31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</row>
    <row r="38" spans="1:11" outlineLevel="2" x14ac:dyDescent="0.25">
      <c r="A38" t="s">
        <v>33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</row>
    <row r="39" spans="1:11" x14ac:dyDescent="0.25">
      <c r="A39" s="1" t="s">
        <v>17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</row>
    <row r="40" spans="1:11" outlineLevel="1" x14ac:dyDescent="0.25">
      <c r="A40" t="s">
        <v>34</v>
      </c>
      <c r="B40" s="15">
        <v>619.53599999999994</v>
      </c>
      <c r="C40" s="15">
        <v>588</v>
      </c>
      <c r="D40" s="15">
        <v>552</v>
      </c>
      <c r="E40" s="15">
        <v>543</v>
      </c>
      <c r="F40" s="15">
        <v>541</v>
      </c>
      <c r="G40" s="15">
        <v>599</v>
      </c>
      <c r="H40" s="15">
        <v>608</v>
      </c>
      <c r="I40" s="15">
        <v>2439</v>
      </c>
      <c r="J40" s="15">
        <v>2467</v>
      </c>
      <c r="K40" s="15">
        <v>2496</v>
      </c>
    </row>
    <row r="41" spans="1:11" outlineLevel="1" x14ac:dyDescent="0.25">
      <c r="A41" t="s">
        <v>35</v>
      </c>
      <c r="B41" s="15">
        <v>624.95699999999999</v>
      </c>
      <c r="C41" s="15">
        <v>595</v>
      </c>
      <c r="D41" s="15">
        <v>563</v>
      </c>
      <c r="E41" s="15">
        <v>569</v>
      </c>
      <c r="F41" s="15">
        <v>649</v>
      </c>
      <c r="G41" s="15">
        <v>632</v>
      </c>
      <c r="H41" s="15">
        <v>625</v>
      </c>
      <c r="I41" s="15">
        <v>2472</v>
      </c>
      <c r="J41" s="15">
        <v>2510</v>
      </c>
      <c r="K41" s="15">
        <v>2535</v>
      </c>
    </row>
    <row r="42" spans="1:11" x14ac:dyDescent="0.25">
      <c r="A42" s="6" t="s">
        <v>36</v>
      </c>
    </row>
  </sheetData>
  <dataConsolidate/>
  <conditionalFormatting sqref="A9:K41">
    <cfRule type="expression" dxfId="16" priority="1">
      <formula>EVEN(ROW())=ROW()</formula>
    </cfRule>
  </conditionalFormatting>
  <conditionalFormatting sqref="B25:K25 B27:K28">
    <cfRule type="cellIs" dxfId="15" priority="3" operator="greaterThanOrEqual">
      <formula>0</formula>
    </cfRule>
    <cfRule type="cellIs" dxfId="14" priority="4" operator="lessThan">
      <formula>0</formula>
    </cfRule>
  </conditionalFormatting>
  <pageMargins left="0.7" right="0.7" top="0.75" bottom="0.75" header="0.3" footer="0.3"/>
  <pageSetup orientation="portrait" r:id="rId1"/>
  <ignoredErrors>
    <ignoredError sqref="F14:J15 K14:K15 B23:K23 C14:E15 B14:B15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74859-D5DA-4DE3-80D8-0C52C1A705BB}">
  <sheetPr>
    <outlinePr summaryBelow="0"/>
  </sheetPr>
  <dimension ref="A1:O56"/>
  <sheetViews>
    <sheetView showGridLines="0" workbookViewId="0">
      <pane xSplit="11" ySplit="8" topLeftCell="L36" activePane="bottomRight" state="frozen"/>
      <selection pane="topRight" activeCell="L1" sqref="L1"/>
      <selection pane="bottomLeft" activeCell="A9" sqref="A9"/>
      <selection pane="bottomRight" activeCell="A55" sqref="A55"/>
    </sheetView>
  </sheetViews>
  <sheetFormatPr defaultRowHeight="15" x14ac:dyDescent="0.25"/>
  <cols>
    <col min="1" max="1" width="97.28515625" bestFit="1" customWidth="1"/>
    <col min="2" max="11" width="14.7109375" customWidth="1"/>
  </cols>
  <sheetData>
    <row r="1" spans="1:12" x14ac:dyDescent="0.25">
      <c r="A1" t="s">
        <v>0</v>
      </c>
    </row>
    <row r="3" spans="1:12" x14ac:dyDescent="0.25">
      <c r="A3" t="s">
        <v>55</v>
      </c>
    </row>
    <row r="5" spans="1:12" x14ac:dyDescent="0.25">
      <c r="A5" s="5" t="s">
        <v>1</v>
      </c>
      <c r="B5" s="2"/>
      <c r="C5" s="2"/>
      <c r="D5" s="2"/>
      <c r="E5" s="2"/>
      <c r="F5" s="2"/>
      <c r="G5" s="2"/>
      <c r="H5" s="2"/>
      <c r="I5" s="2"/>
      <c r="J5" s="2"/>
      <c r="K5" s="2"/>
    </row>
    <row r="6" spans="1:12" x14ac:dyDescent="0.25">
      <c r="A6" s="5" t="s">
        <v>2</v>
      </c>
      <c r="B6" s="2"/>
      <c r="C6" s="2"/>
      <c r="D6" s="2"/>
      <c r="E6" s="2"/>
      <c r="F6" s="2"/>
      <c r="G6" s="2"/>
      <c r="H6" s="2"/>
      <c r="I6" s="2"/>
      <c r="J6" s="2"/>
      <c r="K6" s="2"/>
    </row>
    <row r="7" spans="1:12" x14ac:dyDescent="0.25">
      <c r="A7" s="2" t="s">
        <v>45</v>
      </c>
      <c r="B7" s="2"/>
      <c r="C7" s="2"/>
      <c r="D7" s="2"/>
      <c r="E7" s="2"/>
      <c r="F7" s="2"/>
      <c r="G7" s="2"/>
      <c r="H7" s="2"/>
      <c r="I7" s="2"/>
      <c r="J7" s="2"/>
      <c r="K7" s="2"/>
    </row>
    <row r="8" spans="1:12" x14ac:dyDescent="0.25">
      <c r="A8" s="2"/>
      <c r="B8" s="4">
        <v>41301</v>
      </c>
      <c r="C8" s="4">
        <v>41665</v>
      </c>
      <c r="D8" s="4">
        <v>42029</v>
      </c>
      <c r="E8" s="4">
        <v>42400</v>
      </c>
      <c r="F8" s="4">
        <v>42764</v>
      </c>
      <c r="G8" s="4">
        <v>43128</v>
      </c>
      <c r="H8" s="4">
        <v>43492</v>
      </c>
      <c r="I8" s="4">
        <v>43856</v>
      </c>
      <c r="J8" s="4">
        <v>44227</v>
      </c>
      <c r="K8" s="4">
        <v>44591</v>
      </c>
    </row>
    <row r="9" spans="1:12" x14ac:dyDescent="0.25">
      <c r="A9" s="1" t="s">
        <v>56</v>
      </c>
      <c r="B9" s="18"/>
      <c r="C9" s="18"/>
      <c r="D9" s="18"/>
      <c r="E9" s="18"/>
      <c r="F9" s="18"/>
      <c r="G9" s="18"/>
      <c r="H9" s="18"/>
      <c r="I9" s="18"/>
      <c r="J9" s="18"/>
      <c r="K9" s="18"/>
    </row>
    <row r="10" spans="1:12" x14ac:dyDescent="0.25">
      <c r="A10" s="21" t="s">
        <v>57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5"/>
    </row>
    <row r="11" spans="1:12" x14ac:dyDescent="0.25">
      <c r="A11" s="1" t="s">
        <v>58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</row>
    <row r="12" spans="1:12" x14ac:dyDescent="0.25">
      <c r="A12" t="s">
        <v>59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</row>
    <row r="13" spans="1:12" x14ac:dyDescent="0.25">
      <c r="A13" t="s">
        <v>60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</row>
    <row r="14" spans="1:12" x14ac:dyDescent="0.25">
      <c r="A14" t="s">
        <v>61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</row>
    <row r="15" spans="1:12" x14ac:dyDescent="0.25">
      <c r="A15" t="s">
        <v>62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</row>
    <row r="16" spans="1:12" x14ac:dyDescent="0.25">
      <c r="A16" t="s">
        <v>63</v>
      </c>
      <c r="B16" s="17"/>
      <c r="C16" s="17"/>
      <c r="D16" s="17"/>
      <c r="E16" s="17"/>
      <c r="F16" s="17"/>
      <c r="G16" s="17"/>
      <c r="H16" s="17"/>
      <c r="I16" s="17"/>
      <c r="J16" s="17"/>
      <c r="K16" s="17"/>
    </row>
    <row r="17" spans="1:15" x14ac:dyDescent="0.25">
      <c r="A17" t="s">
        <v>64</v>
      </c>
      <c r="B17" s="17"/>
      <c r="C17" s="17"/>
      <c r="D17" s="17"/>
      <c r="E17" s="17"/>
      <c r="F17" s="17"/>
      <c r="G17" s="17"/>
      <c r="H17" s="17"/>
      <c r="I17" s="17"/>
      <c r="J17" s="17"/>
      <c r="K17" s="17"/>
    </row>
    <row r="18" spans="1:15" x14ac:dyDescent="0.25">
      <c r="A18" t="s">
        <v>65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</row>
    <row r="19" spans="1:15" x14ac:dyDescent="0.25">
      <c r="A19" t="s">
        <v>66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</row>
    <row r="20" spans="1:15" x14ac:dyDescent="0.25">
      <c r="A20" t="s">
        <v>67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</row>
    <row r="21" spans="1:15" x14ac:dyDescent="0.25">
      <c r="A21" s="1" t="s">
        <v>68</v>
      </c>
      <c r="B21" s="18"/>
      <c r="C21" s="18"/>
      <c r="D21" s="18"/>
      <c r="E21" s="18"/>
      <c r="F21" s="18"/>
      <c r="G21" s="18"/>
      <c r="H21" s="18"/>
      <c r="I21" s="18"/>
      <c r="J21" s="18"/>
      <c r="K21" s="18"/>
    </row>
    <row r="22" spans="1:15" x14ac:dyDescent="0.25">
      <c r="A22" t="s">
        <v>69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</row>
    <row r="23" spans="1:15" x14ac:dyDescent="0.25">
      <c r="A23" t="s">
        <v>70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</row>
    <row r="24" spans="1:15" x14ac:dyDescent="0.25">
      <c r="A24" t="s">
        <v>71</v>
      </c>
      <c r="B24" s="17"/>
      <c r="C24" s="17"/>
      <c r="D24" s="17"/>
      <c r="E24" s="17"/>
      <c r="F24" s="17"/>
      <c r="G24" s="17"/>
      <c r="H24" s="17"/>
      <c r="I24" s="17"/>
      <c r="J24" s="17"/>
      <c r="K24" s="17"/>
    </row>
    <row r="25" spans="1:15" x14ac:dyDescent="0.25">
      <c r="A25" t="s">
        <v>72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</row>
    <row r="26" spans="1:15" x14ac:dyDescent="0.25">
      <c r="A26" s="1" t="s">
        <v>73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M26" s="15"/>
      <c r="N26" s="15"/>
      <c r="O26" s="15"/>
    </row>
    <row r="27" spans="1:15" x14ac:dyDescent="0.25">
      <c r="A27" t="s">
        <v>74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M27" s="15"/>
      <c r="N27" s="15"/>
      <c r="O27" s="15"/>
    </row>
    <row r="28" spans="1:15" x14ac:dyDescent="0.25">
      <c r="A28" t="s">
        <v>75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</row>
    <row r="29" spans="1:15" x14ac:dyDescent="0.25">
      <c r="A29" t="s">
        <v>76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</row>
    <row r="30" spans="1:15" x14ac:dyDescent="0.25">
      <c r="A30" t="s">
        <v>77</v>
      </c>
      <c r="B30" s="15"/>
      <c r="C30" s="15"/>
      <c r="D30" s="15"/>
      <c r="E30" s="15"/>
      <c r="F30" s="15"/>
      <c r="G30" s="15"/>
      <c r="H30" s="15"/>
      <c r="I30" s="15"/>
      <c r="J30" s="15"/>
      <c r="K30" s="15"/>
    </row>
    <row r="31" spans="1:15" x14ac:dyDescent="0.25">
      <c r="A31" t="s">
        <v>78</v>
      </c>
      <c r="B31" s="18"/>
      <c r="C31" s="18"/>
      <c r="D31" s="18"/>
      <c r="E31" s="18"/>
      <c r="F31" s="18"/>
      <c r="G31" s="18"/>
      <c r="H31" s="18"/>
      <c r="I31" s="18"/>
      <c r="J31" s="18"/>
      <c r="K31" s="18"/>
    </row>
    <row r="32" spans="1:15" x14ac:dyDescent="0.25">
      <c r="A32" s="1" t="s">
        <v>79</v>
      </c>
      <c r="B32" s="15"/>
      <c r="C32" s="15"/>
      <c r="D32" s="15"/>
      <c r="E32" s="15"/>
      <c r="F32" s="15"/>
      <c r="G32" s="15"/>
      <c r="H32" s="15"/>
      <c r="I32" s="15"/>
      <c r="J32" s="15"/>
      <c r="K32" s="15"/>
    </row>
    <row r="33" spans="1:11" x14ac:dyDescent="0.25">
      <c r="A33" t="s">
        <v>80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</row>
    <row r="34" spans="1:11" x14ac:dyDescent="0.25">
      <c r="A34" t="s">
        <v>81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</row>
    <row r="35" spans="1:11" x14ac:dyDescent="0.25">
      <c r="A35" s="1" t="s">
        <v>82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</row>
    <row r="36" spans="1:11" x14ac:dyDescent="0.25">
      <c r="A36" t="s">
        <v>83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</row>
    <row r="37" spans="1:11" x14ac:dyDescent="0.25">
      <c r="A37" t="s">
        <v>84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</row>
    <row r="38" spans="1:11" x14ac:dyDescent="0.25">
      <c r="A38" t="s">
        <v>85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</row>
    <row r="39" spans="1:11" x14ac:dyDescent="0.25">
      <c r="A39" s="1" t="s">
        <v>86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</row>
    <row r="40" spans="1:11" x14ac:dyDescent="0.25">
      <c r="A40" s="1" t="s">
        <v>87</v>
      </c>
      <c r="B40" s="15"/>
      <c r="C40" s="15"/>
      <c r="D40" s="15"/>
      <c r="E40" s="15"/>
      <c r="F40" s="15"/>
      <c r="G40" s="15"/>
      <c r="H40" s="15"/>
      <c r="I40" s="15"/>
      <c r="J40" s="15"/>
      <c r="K40" s="15"/>
    </row>
    <row r="41" spans="1:11" x14ac:dyDescent="0.25">
      <c r="A41" t="s">
        <v>88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</row>
    <row r="42" spans="1:11" x14ac:dyDescent="0.25">
      <c r="A42" s="1" t="s">
        <v>89</v>
      </c>
    </row>
    <row r="43" spans="1:11" x14ac:dyDescent="0.25">
      <c r="A43" s="1" t="s">
        <v>90</v>
      </c>
    </row>
    <row r="44" spans="1:11" x14ac:dyDescent="0.25">
      <c r="A44" t="s">
        <v>91</v>
      </c>
    </row>
    <row r="45" spans="1:11" x14ac:dyDescent="0.25">
      <c r="A45" t="s">
        <v>92</v>
      </c>
    </row>
    <row r="46" spans="1:11" x14ac:dyDescent="0.25">
      <c r="A46" s="21" t="s">
        <v>93</v>
      </c>
    </row>
    <row r="47" spans="1:11" x14ac:dyDescent="0.25">
      <c r="A47" s="21" t="s">
        <v>94</v>
      </c>
    </row>
    <row r="48" spans="1:11" x14ac:dyDescent="0.25">
      <c r="A48" s="21" t="s">
        <v>95</v>
      </c>
    </row>
    <row r="49" spans="1:1" x14ac:dyDescent="0.25">
      <c r="A49" s="1" t="s">
        <v>96</v>
      </c>
    </row>
    <row r="50" spans="1:1" x14ac:dyDescent="0.25">
      <c r="A50" t="s">
        <v>97</v>
      </c>
    </row>
    <row r="51" spans="1:1" x14ac:dyDescent="0.25">
      <c r="A51" t="s">
        <v>98</v>
      </c>
    </row>
    <row r="52" spans="1:1" x14ac:dyDescent="0.25">
      <c r="A52" s="21" t="s">
        <v>99</v>
      </c>
    </row>
    <row r="53" spans="1:1" x14ac:dyDescent="0.25">
      <c r="A53" s="21" t="s">
        <v>100</v>
      </c>
    </row>
    <row r="54" spans="1:1" x14ac:dyDescent="0.25">
      <c r="A54" s="21" t="s">
        <v>101</v>
      </c>
    </row>
    <row r="55" spans="1:1" x14ac:dyDescent="0.25">
      <c r="A55" s="1" t="s">
        <v>102</v>
      </c>
    </row>
    <row r="56" spans="1:1" x14ac:dyDescent="0.25">
      <c r="A56" s="21" t="s">
        <v>103</v>
      </c>
    </row>
  </sheetData>
  <dataConsolidate/>
  <conditionalFormatting sqref="A9:K60">
    <cfRule type="expression" dxfId="13" priority="14">
      <formula>EVEN(ROW())=ROW()</formula>
    </cfRule>
  </conditionalFormatting>
  <conditionalFormatting sqref="A42">
    <cfRule type="expression" dxfId="12" priority="13">
      <formula>EVEN(ROW())=ROW()</formula>
    </cfRule>
  </conditionalFormatting>
  <conditionalFormatting sqref="A43">
    <cfRule type="expression" dxfId="11" priority="12">
      <formula>EVEN(ROW())=ROW()</formula>
    </cfRule>
  </conditionalFormatting>
  <conditionalFormatting sqref="A44">
    <cfRule type="expression" dxfId="10" priority="11">
      <formula>EVEN(ROW())=ROW()</formula>
    </cfRule>
  </conditionalFormatting>
  <conditionalFormatting sqref="A45">
    <cfRule type="expression" dxfId="9" priority="10">
      <formula>EVEN(ROW())=ROW()</formula>
    </cfRule>
  </conditionalFormatting>
  <conditionalFormatting sqref="A46">
    <cfRule type="expression" dxfId="8" priority="9">
      <formula>EVEN(ROW())=ROW()</formula>
    </cfRule>
  </conditionalFormatting>
  <conditionalFormatting sqref="A47">
    <cfRule type="expression" dxfId="7" priority="8">
      <formula>EVEN(ROW())=ROW()</formula>
    </cfRule>
  </conditionalFormatting>
  <conditionalFormatting sqref="A48">
    <cfRule type="expression" dxfId="6" priority="7">
      <formula>EVEN(ROW())=ROW()</formula>
    </cfRule>
  </conditionalFormatting>
  <conditionalFormatting sqref="A49">
    <cfRule type="expression" dxfId="5" priority="6">
      <formula>EVEN(ROW())=ROW()</formula>
    </cfRule>
  </conditionalFormatting>
  <conditionalFormatting sqref="A50">
    <cfRule type="expression" dxfId="4" priority="5">
      <formula>EVEN(ROW())=ROW()</formula>
    </cfRule>
  </conditionalFormatting>
  <conditionalFormatting sqref="A51">
    <cfRule type="expression" dxfId="3" priority="4">
      <formula>EVEN(ROW())=ROW()</formula>
    </cfRule>
  </conditionalFormatting>
  <conditionalFormatting sqref="A52:A54">
    <cfRule type="expression" dxfId="2" priority="3">
      <formula>EVEN(ROW())=ROW()</formula>
    </cfRule>
  </conditionalFormatting>
  <conditionalFormatting sqref="A55">
    <cfRule type="expression" dxfId="1" priority="2">
      <formula>EVEN(ROW())=ROW()</formula>
    </cfRule>
  </conditionalFormatting>
  <conditionalFormatting sqref="A56">
    <cfRule type="expression" dxfId="0" priority="1">
      <formula>EVEN(ROW())=ROW()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E p E J V W p 7 9 T q j A A A A 9 g A A A B I A H A B D b 2 5 m a W c v U G F j a 2 F n Z S 5 4 b W w g o h g A K K A U A A A A A A A A A A A A A A A A A A A A A A A A A A A A h Y + x D o I w F E V / h X S n L X X Q k E c Z X C U x I R r X B i o 0 w s P Q Y v k 3 B z / J X x C j q J v j P f c M 9 9 6 v N 0 j H t g k u u r e m w 4 R E l J N A Y 9 G V B q u E D O 4 Y r k g q Y a u K k 6 p 0 M M l o 4 9 G W C a m d O 8 e M e e + p X 9 C u r 5 j g P G K H b J M X t W 4 V + c j m v x w a t E 5 h o Y m E / W u M F D T i S y r 4 t A n Y D C E z + B X E 1 D 3 b H w j r o X F D r 6 X G c J c D m y O w 9 w f 5 A F B L A w Q U A A I A C A A S k Q l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p E J V S i K R 7 g O A A A A E Q A A A B M A H A B G b 3 J t d W x h c y 9 T Z W N 0 a W 9 u M S 5 t I K I Y A C i g F A A A A A A A A A A A A A A A A A A A A A A A A A A A A C t O T S 7 J z M 9 T C I b Q h t Y A U E s B A i 0 A F A A C A A g A E p E J V W p 7 9 T q j A A A A 9 g A A A B I A A A A A A A A A A A A A A A A A A A A A A E N v b m Z p Z y 9 Q Y W N r Y W d l L n h t b F B L A Q I t A B Q A A g A I A B K R C V U P y u m r p A A A A O k A A A A T A A A A A A A A A A A A A A A A A O 8 A A A B b Q 2 9 u d G V u d F 9 U e X B l c 1 0 u e G 1 s U E s B A i 0 A F A A C A A g A E p E J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E 9 H Y W L Y a / t M m N V 7 U a 5 k R C I A A A A A A g A A A A A A E G Y A A A A B A A A g A A A A T + i J Q / h i O q u h K 7 Y D 0 Q Y + 7 y j d r E r J M E F z P P C I k V X t S h E A A A A A D o A A A A A C A A A g A A A A V c T f 9 B L + 6 O E s S u 3 H e Y P g l 4 S v a B f l e / A d 6 x y k I 4 e j i 5 x Q A A A A U l I 7 L Y 3 Q J W p 7 W / Y h a 8 Y V T I U 2 K B 4 n 1 P J Z D q a i s y c b 0 W n Z N 3 Z y r r 0 B f Z b d 7 b g e R J E X 1 L 8 K D 2 G K h 4 8 D B / w l D c T l Q 3 0 I p i h H c Q X d 9 X U K Q c O x t m l A A A A A 4 9 G 1 h U i W c o e t g w a Y M 7 V X z 9 G W F x J k n o 3 4 k j n S / 0 h R N t e 2 + F n A q K y v b q U z / U z A 4 p 7 y 7 E p w N 3 g d 3 i c r b 5 i c 5 / x d y A = = < / D a t a M a s h u p > 
</file>

<file path=customXml/itemProps1.xml><?xml version="1.0" encoding="utf-8"?>
<ds:datastoreItem xmlns:ds="http://schemas.openxmlformats.org/officeDocument/2006/customXml" ds:itemID="{DEDF660D-8533-401C-B131-685F3A53FB3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DCF</vt:lpstr>
      <vt:lpstr>Notes</vt:lpstr>
      <vt:lpstr>Financials</vt:lpstr>
      <vt:lpstr>IS (Template from FactSet)</vt:lpstr>
      <vt:lpstr>CFS (Incomplete FactSet)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Pacheco</dc:creator>
  <cp:lastModifiedBy>Gustavo Pacheco</cp:lastModifiedBy>
  <dcterms:created xsi:type="dcterms:W3CDTF">2022-08-09T13:14:17Z</dcterms:created>
  <dcterms:modified xsi:type="dcterms:W3CDTF">2022-08-09T19:10:32Z</dcterms:modified>
</cp:coreProperties>
</file>